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EstaPasta_de_trabalho" defaultThemeVersion="124226"/>
  <mc:AlternateContent xmlns:mc="http://schemas.openxmlformats.org/markup-compatibility/2006">
    <mc:Choice Requires="x15">
      <x15ac:absPath xmlns:x15ac="http://schemas.microsoft.com/office/spreadsheetml/2010/11/ac" url="D:\User\Desktop\LICITAÇÃO\"/>
    </mc:Choice>
  </mc:AlternateContent>
  <bookViews>
    <workbookView xWindow="-105" yWindow="-105" windowWidth="23250" windowHeight="12570" tabRatio="899"/>
  </bookViews>
  <sheets>
    <sheet name="PLANILHA ORÇAMENTARIA" sheetId="160" r:id="rId1"/>
    <sheet name="CRONOGRAMA" sheetId="189" r:id="rId2"/>
    <sheet name="MEMORIA DE CALCULO" sheetId="192" r:id="rId3"/>
    <sheet name="COMPOSIÇÃO" sheetId="193" r:id="rId4"/>
  </sheets>
  <definedNames>
    <definedName name="_Fill" localSheetId="1" hidden="1">#REF!</definedName>
    <definedName name="_Fill" localSheetId="0" hidden="1">#REF!</definedName>
    <definedName name="_Fill" hidden="1">#REF!</definedName>
    <definedName name="_xlnm._FilterDatabase" localSheetId="0" hidden="1">'PLANILHA ORÇAMENTARIA'!$B$14:$J$167</definedName>
    <definedName name="_Key1" localSheetId="1" hidden="1">#REF!</definedName>
    <definedName name="_Key1" localSheetId="0" hidden="1">#REF!</definedName>
    <definedName name="_Key1" hidden="1">#REF!</definedName>
    <definedName name="_Key2" localSheetId="0" hidden="1">#REF!</definedName>
    <definedName name="_Key2" hidden="1">#REF!</definedName>
    <definedName name="_Order1" hidden="1">255</definedName>
    <definedName name="_Order2" hidden="1">255</definedName>
    <definedName name="_Sort" localSheetId="1" hidden="1">#REF!</definedName>
    <definedName name="_Sort" localSheetId="0" hidden="1">#REF!</definedName>
    <definedName name="_Sort" hidden="1">#REF!</definedName>
    <definedName name="ACRE" localSheetId="0" hidden="1">#REF!</definedName>
    <definedName name="ACRE" hidden="1">#REF!</definedName>
    <definedName name="ademir" localSheetId="1" hidden="1">{#N/A,#N/A,FALSE,"Cronograma";#N/A,#N/A,FALSE,"Cronogr. 2"}</definedName>
    <definedName name="ademir" hidden="1">{#N/A,#N/A,FALSE,"Cronograma";#N/A,#N/A,FALSE,"Cronogr. 2"}</definedName>
    <definedName name="_xlnm.Print_Area" localSheetId="3">COMPOSIÇÃO!$A$1:$H$60</definedName>
    <definedName name="_xlnm.Print_Area" localSheetId="1">CRONOGRAMA!$B$1:$I$56</definedName>
    <definedName name="_xlnm.Print_Area" localSheetId="2">'MEMORIA DE CALCULO'!$A$1:$G$163</definedName>
    <definedName name="_xlnm.Print_Area" localSheetId="0">'PLANILHA ORÇAMENTARIA'!$A$1:$J$178</definedName>
    <definedName name="bosta" localSheetId="1" hidden="1">{#N/A,#N/A,FALSE,"Cronograma";#N/A,#N/A,FALSE,"Cronogr. 2"}</definedName>
    <definedName name="bosta" hidden="1">{#N/A,#N/A,FALSE,"Cronograma";#N/A,#N/A,FALSE,"Cronogr. 2"}</definedName>
    <definedName name="CA´L" localSheetId="1" hidden="1">{#N/A,#N/A,FALSE,"Cronograma";#N/A,#N/A,FALSE,"Cronogr. 2"}</definedName>
    <definedName name="CA´L" hidden="1">{#N/A,#N/A,FALSE,"Cronograma";#N/A,#N/A,FALSE,"Cronogr. 2"}</definedName>
    <definedName name="concorrentes" localSheetId="1" hidden="1">{#N/A,#N/A,FALSE,"Cronograma";#N/A,#N/A,FALSE,"Cronogr. 2"}</definedName>
    <definedName name="concorrentes" hidden="1">{#N/A,#N/A,FALSE,"Cronograma";#N/A,#N/A,FALSE,"Cronogr. 2"}</definedName>
    <definedName name="Popular" localSheetId="1" hidden="1">{#N/A,#N/A,FALSE,"Cronograma";#N/A,#N/A,FALSE,"Cronogr. 2"}</definedName>
    <definedName name="Popular" hidden="1">{#N/A,#N/A,FALSE,"Cronograma";#N/A,#N/A,FALSE,"Cronogr. 2"}</definedName>
    <definedName name="rio" localSheetId="1" hidden="1">{#N/A,#N/A,FALSE,"Cronograma";#N/A,#N/A,FALSE,"Cronogr. 2"}</definedName>
    <definedName name="rio" hidden="1">{#N/A,#N/A,FALSE,"Cronograma";#N/A,#N/A,FALSE,"Cronogr. 2"}</definedName>
    <definedName name="SINAPI_AC" localSheetId="1" hidden="1">#REF!</definedName>
    <definedName name="SINAPI_AC" localSheetId="0" hidden="1">#REF!</definedName>
    <definedName name="SINAPI_AC" hidden="1">#REF!</definedName>
    <definedName name="ss" localSheetId="1" hidden="1">{#N/A,#N/A,FALSE,"Cronograma";#N/A,#N/A,FALSE,"Cronogr. 2"}</definedName>
    <definedName name="ss" hidden="1">{#N/A,#N/A,FALSE,"Cronograma";#N/A,#N/A,FALSE,"Cronogr. 2"}</definedName>
    <definedName name="_xlnm.Print_Titles" localSheetId="0">'PLANILHA ORÇAMENTARIA'!$5:$14</definedName>
    <definedName name="wrn.Cronograma." localSheetId="1" hidden="1">{#N/A,#N/A,FALSE,"Cronograma";#N/A,#N/A,FALSE,"Cronogr. 2"}</definedName>
    <definedName name="wrn.Cronograma." hidden="1">{#N/A,#N/A,FALSE,"Cronograma";#N/A,#N/A,FALSE,"Cronogr. 2"}</definedName>
    <definedName name="wrn.GERAL." localSheetId="1" hidden="1">{#N/A,#N/A,FALSE,"ET-CAPA";#N/A,#N/A,FALSE,"ET-PAG1";#N/A,#N/A,FALSE,"ET-PAG2";#N/A,#N/A,FALSE,"ET-PAG3";#N/A,#N/A,FALSE,"ET-PAG4";#N/A,#N/A,FALSE,"ET-PAG5"}</definedName>
    <definedName name="wrn.GERAL." hidden="1">{#N/A,#N/A,FALSE,"ET-CAPA";#N/A,#N/A,FALSE,"ET-PAG1";#N/A,#N/A,FALSE,"ET-PAG2";#N/A,#N/A,FALSE,"ET-PAG3";#N/A,#N/A,FALSE,"ET-PAG4";#N/A,#N/A,FALSE,"ET-PAG5"}</definedName>
    <definedName name="wrn.PENDENCIAS." localSheetId="1" hidden="1">{#N/A,#N/A,FALSE,"GERAL";#N/A,#N/A,FALSE,"012-96";#N/A,#N/A,FALSE,"018-96";#N/A,#N/A,FALSE,"027-96";#N/A,#N/A,FALSE,"059-96";#N/A,#N/A,FALSE,"076-96";#N/A,#N/A,FALSE,"019-97";#N/A,#N/A,FALSE,"021-97";#N/A,#N/A,FALSE,"022-97";#N/A,#N/A,FALSE,"028-97"}</definedName>
    <definedName name="wrn.PENDENCIAS." hidden="1">{#N/A,#N/A,FALSE,"GERAL";#N/A,#N/A,FALSE,"012-96";#N/A,#N/A,FALSE,"018-96";#N/A,#N/A,FALSE,"027-96";#N/A,#N/A,FALSE,"059-96";#N/A,#N/A,FALSE,"076-96";#N/A,#N/A,FALSE,"019-97";#N/A,#N/A,FALSE,"021-97";#N/A,#N/A,FALSE,"022-97";#N/A,#N/A,FALSE,"028-97"}</definedName>
  </definedNames>
  <calcPr calcId="181029"/>
</workbook>
</file>

<file path=xl/calcChain.xml><?xml version="1.0" encoding="utf-8"?>
<calcChain xmlns="http://schemas.openxmlformats.org/spreadsheetml/2006/main">
  <c r="J161" i="160" l="1"/>
  <c r="I160" i="160"/>
  <c r="H160" i="160"/>
  <c r="B160" i="160"/>
  <c r="C160" i="160"/>
  <c r="D160" i="160"/>
  <c r="E160" i="160"/>
  <c r="F160" i="160"/>
  <c r="G160" i="160"/>
  <c r="J160" i="160"/>
  <c r="H45" i="193"/>
  <c r="F47" i="193"/>
  <c r="H47" i="193" s="1"/>
  <c r="F46" i="193"/>
  <c r="H46" i="193" s="1"/>
  <c r="G43" i="193"/>
  <c r="H43" i="193" s="1"/>
  <c r="H44" i="193"/>
  <c r="H48" i="193" s="1"/>
  <c r="D39" i="193"/>
  <c r="F85" i="192"/>
  <c r="F83" i="192"/>
  <c r="I80" i="160"/>
  <c r="B80" i="160"/>
  <c r="C80" i="160"/>
  <c r="D80" i="160"/>
  <c r="E80" i="160"/>
  <c r="F80" i="160"/>
  <c r="F71" i="192"/>
  <c r="G80" i="160" s="1"/>
  <c r="I75" i="160"/>
  <c r="B75" i="160"/>
  <c r="C75" i="160"/>
  <c r="D75" i="160"/>
  <c r="E75" i="160"/>
  <c r="G67" i="192"/>
  <c r="F67" i="192"/>
  <c r="G75" i="160" s="1"/>
  <c r="E67" i="192"/>
  <c r="F75" i="160" s="1"/>
  <c r="F42" i="192"/>
  <c r="I60" i="160"/>
  <c r="I59" i="160"/>
  <c r="I58" i="160"/>
  <c r="B58" i="160"/>
  <c r="C58" i="160"/>
  <c r="D58" i="160"/>
  <c r="E58" i="160"/>
  <c r="F58" i="160"/>
  <c r="B59" i="160"/>
  <c r="C59" i="160"/>
  <c r="D59" i="160"/>
  <c r="E59" i="160"/>
  <c r="F59" i="160"/>
  <c r="B60" i="160"/>
  <c r="C60" i="160"/>
  <c r="D60" i="160"/>
  <c r="E60" i="160"/>
  <c r="F60" i="160"/>
  <c r="G60" i="160"/>
  <c r="F52" i="192"/>
  <c r="G58" i="160" s="1"/>
  <c r="F53" i="192"/>
  <c r="G59" i="160" s="1"/>
  <c r="J59" i="160" s="1"/>
  <c r="I57" i="160"/>
  <c r="B57" i="160"/>
  <c r="C57" i="160"/>
  <c r="D57" i="160"/>
  <c r="E57" i="160"/>
  <c r="F57" i="160"/>
  <c r="F51" i="192"/>
  <c r="G57" i="160" s="1"/>
  <c r="B159" i="160"/>
  <c r="C159" i="160"/>
  <c r="D159" i="160"/>
  <c r="E159" i="160"/>
  <c r="F159" i="160"/>
  <c r="G159" i="160"/>
  <c r="F30" i="193"/>
  <c r="H30" i="193" s="1"/>
  <c r="D25" i="193"/>
  <c r="G29" i="193"/>
  <c r="H29" i="193" s="1"/>
  <c r="H32" i="193"/>
  <c r="H31" i="193"/>
  <c r="F143" i="192"/>
  <c r="G158" i="160" s="1"/>
  <c r="B158" i="160"/>
  <c r="C158" i="160"/>
  <c r="D158" i="160"/>
  <c r="F158" i="160"/>
  <c r="D143" i="192"/>
  <c r="E158" i="160" s="1"/>
  <c r="G16" i="193"/>
  <c r="H16" i="193" s="1"/>
  <c r="H18" i="193"/>
  <c r="H17" i="193"/>
  <c r="G15" i="193"/>
  <c r="H15" i="193" s="1"/>
  <c r="A4" i="193"/>
  <c r="A3" i="193"/>
  <c r="A2" i="193"/>
  <c r="J80" i="160" l="1"/>
  <c r="J75" i="160"/>
  <c r="J60" i="160"/>
  <c r="J58" i="160"/>
  <c r="J57" i="160"/>
  <c r="H33" i="193"/>
  <c r="H159" i="160" s="1"/>
  <c r="I159" i="160" s="1"/>
  <c r="J159" i="160" s="1"/>
  <c r="H19" i="193"/>
  <c r="H158" i="160" s="1"/>
  <c r="I158" i="160" s="1"/>
  <c r="J158" i="160" s="1"/>
  <c r="C45" i="189" l="1"/>
  <c r="F20" i="192"/>
  <c r="B111" i="160"/>
  <c r="C111" i="160"/>
  <c r="D111" i="160"/>
  <c r="E111" i="160"/>
  <c r="F111" i="160"/>
  <c r="G111" i="160"/>
  <c r="I111" i="160"/>
  <c r="D162" i="192"/>
  <c r="B32" i="160"/>
  <c r="B33" i="160"/>
  <c r="B34" i="160"/>
  <c r="C54" i="189" l="1"/>
  <c r="D57" i="193"/>
  <c r="J111" i="160"/>
  <c r="I34" i="160"/>
  <c r="I33" i="160"/>
  <c r="I32" i="160"/>
  <c r="I31" i="160"/>
  <c r="I30" i="160"/>
  <c r="I29" i="160"/>
  <c r="I28" i="160"/>
  <c r="I27" i="160"/>
  <c r="I26" i="160"/>
  <c r="I25" i="160"/>
  <c r="I24" i="160"/>
  <c r="I23" i="160"/>
  <c r="E22" i="160"/>
  <c r="B24" i="160"/>
  <c r="C24" i="160"/>
  <c r="D24" i="160"/>
  <c r="E24" i="160"/>
  <c r="F24" i="160"/>
  <c r="B25" i="160"/>
  <c r="C25" i="160"/>
  <c r="D25" i="160"/>
  <c r="E25" i="160"/>
  <c r="F25" i="160"/>
  <c r="B26" i="160"/>
  <c r="C26" i="160"/>
  <c r="D26" i="160"/>
  <c r="E26" i="160"/>
  <c r="F26" i="160"/>
  <c r="G26" i="160"/>
  <c r="B27" i="160"/>
  <c r="C27" i="160"/>
  <c r="D27" i="160"/>
  <c r="E27" i="160"/>
  <c r="F27" i="160"/>
  <c r="B28" i="160"/>
  <c r="C28" i="160"/>
  <c r="D28" i="160"/>
  <c r="E28" i="160"/>
  <c r="F28" i="160"/>
  <c r="B29" i="160"/>
  <c r="C29" i="160"/>
  <c r="D29" i="160"/>
  <c r="E29" i="160"/>
  <c r="F29" i="160"/>
  <c r="B30" i="160"/>
  <c r="C30" i="160"/>
  <c r="D30" i="160"/>
  <c r="E30" i="160"/>
  <c r="F30" i="160"/>
  <c r="B31" i="160"/>
  <c r="C31" i="160"/>
  <c r="D31" i="160"/>
  <c r="E31" i="160"/>
  <c r="F31" i="160"/>
  <c r="G31" i="160"/>
  <c r="C32" i="160"/>
  <c r="D32" i="160"/>
  <c r="E32" i="160"/>
  <c r="F32" i="160"/>
  <c r="G32" i="160"/>
  <c r="C33" i="160"/>
  <c r="D33" i="160"/>
  <c r="E33" i="160"/>
  <c r="F33" i="160"/>
  <c r="C34" i="160"/>
  <c r="D34" i="160"/>
  <c r="E34" i="160"/>
  <c r="F34" i="160"/>
  <c r="C23" i="160"/>
  <c r="D23" i="160"/>
  <c r="E23" i="160"/>
  <c r="F23" i="160"/>
  <c r="B23" i="160"/>
  <c r="F27" i="192"/>
  <c r="G30" i="160" s="1"/>
  <c r="F26" i="192"/>
  <c r="G29" i="160" s="1"/>
  <c r="F25" i="192"/>
  <c r="G28" i="160" s="1"/>
  <c r="F24" i="192"/>
  <c r="G27" i="160" s="1"/>
  <c r="F22" i="192"/>
  <c r="G25" i="160" s="1"/>
  <c r="F21" i="192"/>
  <c r="G24" i="160" s="1"/>
  <c r="G23" i="160" l="1"/>
  <c r="J23" i="160" s="1"/>
  <c r="F30" i="192"/>
  <c r="J26" i="160"/>
  <c r="J31" i="160"/>
  <c r="J27" i="160"/>
  <c r="J24" i="160"/>
  <c r="J30" i="160"/>
  <c r="J29" i="160"/>
  <c r="J28" i="160"/>
  <c r="J25" i="160"/>
  <c r="J32" i="160"/>
  <c r="F31" i="192" l="1"/>
  <c r="G34" i="160" s="1"/>
  <c r="J34" i="160" s="1"/>
  <c r="G33" i="160"/>
  <c r="J33" i="160" s="1"/>
  <c r="J35" i="160" l="1"/>
  <c r="D15" i="189" s="1"/>
  <c r="B143" i="160"/>
  <c r="B46" i="160"/>
  <c r="B47" i="160"/>
  <c r="B48" i="160"/>
  <c r="B49" i="160"/>
  <c r="B50" i="160"/>
  <c r="B51" i="160"/>
  <c r="B43" i="160"/>
  <c r="B42" i="160"/>
  <c r="B38" i="160"/>
  <c r="B39" i="160"/>
  <c r="B37" i="160"/>
  <c r="I157" i="160"/>
  <c r="I156" i="160"/>
  <c r="I155" i="160"/>
  <c r="I154" i="160"/>
  <c r="I153" i="160"/>
  <c r="B157" i="160"/>
  <c r="C157" i="160"/>
  <c r="D157" i="160"/>
  <c r="E157" i="160"/>
  <c r="F157" i="160"/>
  <c r="G157" i="160"/>
  <c r="B154" i="160"/>
  <c r="C154" i="160"/>
  <c r="D154" i="160"/>
  <c r="E154" i="160"/>
  <c r="F154" i="160"/>
  <c r="G154" i="160"/>
  <c r="B155" i="160"/>
  <c r="C155" i="160"/>
  <c r="D155" i="160"/>
  <c r="E155" i="160"/>
  <c r="F155" i="160"/>
  <c r="G155" i="160"/>
  <c r="B156" i="160"/>
  <c r="C156" i="160"/>
  <c r="D156" i="160"/>
  <c r="E156" i="160"/>
  <c r="F156" i="160"/>
  <c r="B153" i="160"/>
  <c r="C153" i="160"/>
  <c r="D153" i="160"/>
  <c r="E153" i="160"/>
  <c r="F153" i="160"/>
  <c r="G153" i="160"/>
  <c r="B144" i="160"/>
  <c r="C144" i="160"/>
  <c r="D144" i="160"/>
  <c r="E144" i="160"/>
  <c r="F144" i="160"/>
  <c r="B145" i="160"/>
  <c r="C145" i="160"/>
  <c r="D145" i="160"/>
  <c r="E145" i="160"/>
  <c r="F145" i="160"/>
  <c r="B146" i="160"/>
  <c r="C146" i="160"/>
  <c r="D146" i="160"/>
  <c r="E146" i="160"/>
  <c r="F146" i="160"/>
  <c r="B147" i="160"/>
  <c r="C147" i="160"/>
  <c r="D147" i="160"/>
  <c r="E147" i="160"/>
  <c r="F147" i="160"/>
  <c r="B148" i="160"/>
  <c r="C148" i="160"/>
  <c r="D148" i="160"/>
  <c r="E148" i="160"/>
  <c r="F148" i="160"/>
  <c r="G148" i="160"/>
  <c r="B149" i="160"/>
  <c r="C149" i="160"/>
  <c r="D149" i="160"/>
  <c r="E149" i="160"/>
  <c r="F149" i="160"/>
  <c r="B150" i="160"/>
  <c r="C150" i="160"/>
  <c r="D150" i="160"/>
  <c r="E150" i="160"/>
  <c r="F150" i="160"/>
  <c r="G150" i="160"/>
  <c r="B151" i="160"/>
  <c r="C151" i="160"/>
  <c r="D151" i="160"/>
  <c r="E151" i="160"/>
  <c r="F151" i="160"/>
  <c r="B152" i="160"/>
  <c r="C152" i="160"/>
  <c r="D152" i="160"/>
  <c r="E152" i="160"/>
  <c r="F152" i="160"/>
  <c r="C143" i="160"/>
  <c r="D143" i="160"/>
  <c r="E143" i="160"/>
  <c r="F143" i="160"/>
  <c r="B137" i="160"/>
  <c r="C137" i="160"/>
  <c r="D137" i="160"/>
  <c r="E137" i="160"/>
  <c r="F137" i="160"/>
  <c r="G137" i="160"/>
  <c r="B138" i="160"/>
  <c r="C138" i="160"/>
  <c r="D138" i="160"/>
  <c r="E138" i="160"/>
  <c r="F138" i="160"/>
  <c r="G138" i="160"/>
  <c r="B139" i="160"/>
  <c r="C139" i="160"/>
  <c r="D139" i="160"/>
  <c r="E139" i="160"/>
  <c r="F139" i="160"/>
  <c r="G139" i="160"/>
  <c r="C136" i="160"/>
  <c r="D136" i="160"/>
  <c r="E136" i="160"/>
  <c r="F136" i="160"/>
  <c r="G136" i="160"/>
  <c r="B136" i="160"/>
  <c r="I132" i="160"/>
  <c r="B132" i="160"/>
  <c r="C132" i="160"/>
  <c r="D132" i="160"/>
  <c r="E132" i="160"/>
  <c r="F132" i="160"/>
  <c r="G132" i="160"/>
  <c r="B116" i="160"/>
  <c r="C116" i="160"/>
  <c r="D116" i="160"/>
  <c r="E116" i="160"/>
  <c r="F116" i="160"/>
  <c r="G116" i="160"/>
  <c r="B117" i="160"/>
  <c r="C117" i="160"/>
  <c r="D117" i="160"/>
  <c r="E117" i="160"/>
  <c r="F117" i="160"/>
  <c r="G117" i="160"/>
  <c r="B118" i="160"/>
  <c r="C118" i="160"/>
  <c r="D118" i="160"/>
  <c r="E118" i="160"/>
  <c r="F118" i="160"/>
  <c r="B119" i="160"/>
  <c r="C119" i="160"/>
  <c r="D119" i="160"/>
  <c r="E119" i="160"/>
  <c r="F119" i="160"/>
  <c r="G119" i="160"/>
  <c r="B120" i="160"/>
  <c r="C120" i="160"/>
  <c r="D120" i="160"/>
  <c r="E120" i="160"/>
  <c r="F120" i="160"/>
  <c r="G120" i="160"/>
  <c r="B121" i="160"/>
  <c r="C121" i="160"/>
  <c r="D121" i="160"/>
  <c r="E121" i="160"/>
  <c r="F121" i="160"/>
  <c r="G121" i="160"/>
  <c r="B122" i="160"/>
  <c r="C122" i="160"/>
  <c r="D122" i="160"/>
  <c r="E122" i="160"/>
  <c r="F122" i="160"/>
  <c r="G122" i="160"/>
  <c r="B123" i="160"/>
  <c r="C123" i="160"/>
  <c r="D123" i="160"/>
  <c r="E123" i="160"/>
  <c r="F123" i="160"/>
  <c r="G123" i="160"/>
  <c r="B124" i="160"/>
  <c r="C124" i="160"/>
  <c r="D124" i="160"/>
  <c r="E124" i="160"/>
  <c r="F124" i="160"/>
  <c r="G124" i="160"/>
  <c r="B125" i="160"/>
  <c r="C125" i="160"/>
  <c r="D125" i="160"/>
  <c r="E125" i="160"/>
  <c r="F125" i="160"/>
  <c r="G125" i="160"/>
  <c r="B126" i="160"/>
  <c r="C126" i="160"/>
  <c r="D126" i="160"/>
  <c r="E126" i="160"/>
  <c r="F126" i="160"/>
  <c r="G126" i="160"/>
  <c r="B127" i="160"/>
  <c r="C127" i="160"/>
  <c r="D127" i="160"/>
  <c r="E127" i="160"/>
  <c r="F127" i="160"/>
  <c r="G127" i="160"/>
  <c r="B128" i="160"/>
  <c r="C128" i="160"/>
  <c r="D128" i="160"/>
  <c r="E128" i="160"/>
  <c r="F128" i="160"/>
  <c r="B129" i="160"/>
  <c r="C129" i="160"/>
  <c r="D129" i="160"/>
  <c r="E129" i="160"/>
  <c r="F129" i="160"/>
  <c r="G129" i="160"/>
  <c r="B130" i="160"/>
  <c r="C130" i="160"/>
  <c r="D130" i="160"/>
  <c r="E130" i="160"/>
  <c r="F130" i="160"/>
  <c r="G130" i="160"/>
  <c r="B131" i="160"/>
  <c r="C131" i="160"/>
  <c r="D131" i="160"/>
  <c r="E131" i="160"/>
  <c r="F131" i="160"/>
  <c r="G131" i="160"/>
  <c r="C115" i="160"/>
  <c r="D115" i="160"/>
  <c r="E115" i="160"/>
  <c r="F115" i="160"/>
  <c r="G115" i="160"/>
  <c r="B115" i="160"/>
  <c r="B109" i="160"/>
  <c r="C109" i="160"/>
  <c r="D109" i="160"/>
  <c r="E109" i="160"/>
  <c r="F109" i="160"/>
  <c r="G109" i="160"/>
  <c r="B110" i="160"/>
  <c r="C110" i="160"/>
  <c r="D110" i="160"/>
  <c r="E110" i="160"/>
  <c r="F110" i="160"/>
  <c r="G110" i="160"/>
  <c r="C108" i="160"/>
  <c r="D108" i="160"/>
  <c r="E108" i="160"/>
  <c r="F108" i="160"/>
  <c r="G108" i="160"/>
  <c r="B108" i="160"/>
  <c r="B103" i="160"/>
  <c r="C103" i="160"/>
  <c r="D103" i="160"/>
  <c r="E103" i="160"/>
  <c r="F103" i="160"/>
  <c r="G103" i="160"/>
  <c r="B104" i="160"/>
  <c r="C104" i="160"/>
  <c r="D104" i="160"/>
  <c r="E104" i="160"/>
  <c r="F104" i="160"/>
  <c r="G104" i="160"/>
  <c r="C102" i="160"/>
  <c r="D102" i="160"/>
  <c r="E102" i="160"/>
  <c r="F102" i="160"/>
  <c r="G102" i="160"/>
  <c r="B102" i="160"/>
  <c r="I98" i="160"/>
  <c r="I97" i="160"/>
  <c r="I96" i="160"/>
  <c r="B97" i="160"/>
  <c r="C97" i="160"/>
  <c r="D97" i="160"/>
  <c r="E97" i="160"/>
  <c r="F97" i="160"/>
  <c r="B98" i="160"/>
  <c r="C98" i="160"/>
  <c r="D98" i="160"/>
  <c r="E98" i="160"/>
  <c r="F98" i="160"/>
  <c r="B91" i="160"/>
  <c r="C91" i="160"/>
  <c r="D91" i="160"/>
  <c r="E91" i="160"/>
  <c r="F91" i="160"/>
  <c r="B92" i="160"/>
  <c r="C92" i="160"/>
  <c r="D92" i="160"/>
  <c r="E92" i="160"/>
  <c r="F92" i="160"/>
  <c r="B93" i="160"/>
  <c r="C93" i="160"/>
  <c r="D93" i="160"/>
  <c r="E93" i="160"/>
  <c r="F93" i="160"/>
  <c r="B94" i="160"/>
  <c r="C94" i="160"/>
  <c r="D94" i="160"/>
  <c r="E94" i="160"/>
  <c r="F94" i="160"/>
  <c r="B95" i="160"/>
  <c r="C95" i="160"/>
  <c r="D95" i="160"/>
  <c r="E95" i="160"/>
  <c r="F95" i="160"/>
  <c r="B96" i="160"/>
  <c r="C96" i="160"/>
  <c r="D96" i="160"/>
  <c r="E96" i="160"/>
  <c r="F96" i="160"/>
  <c r="C90" i="160"/>
  <c r="D90" i="160"/>
  <c r="E90" i="160"/>
  <c r="F90" i="160"/>
  <c r="B90" i="160"/>
  <c r="I86" i="160"/>
  <c r="B86" i="160"/>
  <c r="C86" i="160"/>
  <c r="D86" i="160"/>
  <c r="E86" i="160"/>
  <c r="F86" i="160"/>
  <c r="B81" i="160"/>
  <c r="C81" i="160"/>
  <c r="D81" i="160"/>
  <c r="E81" i="160"/>
  <c r="F81" i="160"/>
  <c r="B82" i="160"/>
  <c r="C82" i="160"/>
  <c r="D82" i="160"/>
  <c r="E82" i="160"/>
  <c r="F82" i="160"/>
  <c r="B83" i="160"/>
  <c r="C83" i="160"/>
  <c r="D83" i="160"/>
  <c r="E83" i="160"/>
  <c r="F83" i="160"/>
  <c r="B84" i="160"/>
  <c r="C84" i="160"/>
  <c r="D84" i="160"/>
  <c r="E84" i="160"/>
  <c r="F84" i="160"/>
  <c r="B85" i="160"/>
  <c r="C85" i="160"/>
  <c r="D85" i="160"/>
  <c r="E85" i="160"/>
  <c r="F85" i="160"/>
  <c r="C79" i="160"/>
  <c r="D79" i="160"/>
  <c r="E79" i="160"/>
  <c r="F79" i="160"/>
  <c r="G79" i="160"/>
  <c r="B79" i="160"/>
  <c r="D73" i="160"/>
  <c r="D74" i="160"/>
  <c r="B73" i="160"/>
  <c r="C73" i="160"/>
  <c r="E73" i="160"/>
  <c r="F73" i="160"/>
  <c r="G73" i="160"/>
  <c r="B74" i="160"/>
  <c r="C74" i="160"/>
  <c r="E74" i="160"/>
  <c r="F74" i="160"/>
  <c r="G74" i="160"/>
  <c r="B69" i="160"/>
  <c r="C69" i="160"/>
  <c r="D69" i="160"/>
  <c r="E69" i="160"/>
  <c r="F69" i="160"/>
  <c r="G69" i="160"/>
  <c r="B70" i="160"/>
  <c r="C70" i="160"/>
  <c r="D70" i="160"/>
  <c r="E70" i="160"/>
  <c r="F70" i="160"/>
  <c r="B71" i="160"/>
  <c r="C71" i="160"/>
  <c r="D71" i="160"/>
  <c r="E71" i="160"/>
  <c r="F71" i="160"/>
  <c r="B72" i="160"/>
  <c r="C72" i="160"/>
  <c r="D72" i="160"/>
  <c r="E72" i="160"/>
  <c r="F72" i="160"/>
  <c r="C68" i="160"/>
  <c r="D68" i="160"/>
  <c r="E68" i="160"/>
  <c r="F68" i="160"/>
  <c r="B68" i="160"/>
  <c r="C64" i="160"/>
  <c r="D64" i="160"/>
  <c r="E64" i="160"/>
  <c r="F64" i="160"/>
  <c r="B64" i="160"/>
  <c r="B56" i="160"/>
  <c r="C56" i="160"/>
  <c r="D56" i="160"/>
  <c r="E56" i="160"/>
  <c r="F56" i="160"/>
  <c r="G56" i="160"/>
  <c r="C55" i="160"/>
  <c r="D55" i="160"/>
  <c r="E55" i="160"/>
  <c r="F55" i="160"/>
  <c r="B55" i="160"/>
  <c r="I51" i="160"/>
  <c r="C51" i="160"/>
  <c r="D51" i="160"/>
  <c r="E51" i="160"/>
  <c r="F51" i="160"/>
  <c r="E50" i="160"/>
  <c r="D49" i="160"/>
  <c r="C49" i="160"/>
  <c r="C47" i="160"/>
  <c r="D47" i="160"/>
  <c r="E47" i="160"/>
  <c r="F47" i="160"/>
  <c r="B45" i="160"/>
  <c r="C45" i="160"/>
  <c r="D45" i="160"/>
  <c r="E45" i="160"/>
  <c r="F45" i="160"/>
  <c r="C44" i="160"/>
  <c r="D44" i="160"/>
  <c r="E44" i="160"/>
  <c r="F44" i="160"/>
  <c r="B44" i="160"/>
  <c r="C39" i="160"/>
  <c r="D39" i="160"/>
  <c r="E39" i="160"/>
  <c r="F39" i="160"/>
  <c r="C38" i="160"/>
  <c r="D38" i="160"/>
  <c r="E38" i="160"/>
  <c r="F38" i="160"/>
  <c r="I19" i="160"/>
  <c r="I18" i="160"/>
  <c r="B18" i="160"/>
  <c r="C18" i="160"/>
  <c r="D18" i="160"/>
  <c r="E18" i="160"/>
  <c r="F18" i="160"/>
  <c r="B19" i="160"/>
  <c r="C19" i="160"/>
  <c r="D19" i="160"/>
  <c r="E19" i="160"/>
  <c r="F19" i="160"/>
  <c r="F17" i="192"/>
  <c r="G19" i="160" s="1"/>
  <c r="F16" i="192"/>
  <c r="G18" i="160" s="1"/>
  <c r="J154" i="160" l="1"/>
  <c r="J157" i="160"/>
  <c r="J155" i="160"/>
  <c r="J153" i="160"/>
  <c r="J132" i="160"/>
  <c r="J18" i="160"/>
  <c r="J19" i="160"/>
  <c r="C17" i="160"/>
  <c r="D17" i="160"/>
  <c r="E17" i="160"/>
  <c r="F17" i="160"/>
  <c r="G17" i="160"/>
  <c r="B17" i="160"/>
  <c r="F73" i="192" l="1"/>
  <c r="G82" i="160" s="1"/>
  <c r="F72" i="192"/>
  <c r="G81" i="160" s="1"/>
  <c r="F64" i="192"/>
  <c r="G72" i="160" s="1"/>
  <c r="F77" i="192"/>
  <c r="G86" i="160" s="1"/>
  <c r="J86" i="160" s="1"/>
  <c r="F76" i="192"/>
  <c r="G85" i="160" s="1"/>
  <c r="F129" i="192"/>
  <c r="F128" i="192"/>
  <c r="G143" i="160" s="1"/>
  <c r="F132" i="192"/>
  <c r="G147" i="160" s="1"/>
  <c r="F57" i="192"/>
  <c r="G64" i="160" s="1"/>
  <c r="F81" i="192"/>
  <c r="G91" i="160" s="1"/>
  <c r="G63" i="192"/>
  <c r="F63" i="192"/>
  <c r="G71" i="160" s="1"/>
  <c r="G62" i="192"/>
  <c r="F60" i="192"/>
  <c r="G68" i="160" s="1"/>
  <c r="F35" i="192"/>
  <c r="G39" i="160" s="1"/>
  <c r="F34" i="192"/>
  <c r="G38" i="160" s="1"/>
  <c r="F141" i="192"/>
  <c r="G156" i="160" s="1"/>
  <c r="J156" i="160" s="1"/>
  <c r="F115" i="192"/>
  <c r="G128" i="160" s="1"/>
  <c r="G115" i="192"/>
  <c r="G106" i="192"/>
  <c r="F105" i="192"/>
  <c r="G118" i="160" s="1"/>
  <c r="F131" i="192"/>
  <c r="G146" i="160" s="1"/>
  <c r="F46" i="192"/>
  <c r="G51" i="160" s="1"/>
  <c r="J51" i="160" s="1"/>
  <c r="G95" i="160"/>
  <c r="F44" i="192"/>
  <c r="G49" i="160" s="1"/>
  <c r="F40" i="192"/>
  <c r="G45" i="160" s="1"/>
  <c r="F39" i="192"/>
  <c r="G44" i="160" s="1"/>
  <c r="G47" i="160"/>
  <c r="G93" i="160"/>
  <c r="G80" i="192"/>
  <c r="F84" i="192"/>
  <c r="F82" i="192"/>
  <c r="G92" i="160" s="1"/>
  <c r="F130" i="192" l="1"/>
  <c r="G145" i="160" s="1"/>
  <c r="G144" i="160"/>
  <c r="F80" i="192"/>
  <c r="G90" i="160" s="1"/>
  <c r="G94" i="160"/>
  <c r="F88" i="192"/>
  <c r="G98" i="160" s="1"/>
  <c r="J98" i="160" s="1"/>
  <c r="F87" i="192"/>
  <c r="G97" i="160" s="1"/>
  <c r="J97" i="160" s="1"/>
  <c r="F74" i="192"/>
  <c r="G83" i="160" s="1"/>
  <c r="F137" i="192"/>
  <c r="G152" i="160" s="1"/>
  <c r="F136" i="192"/>
  <c r="G151" i="160" s="1"/>
  <c r="F134" i="192"/>
  <c r="G149" i="160" s="1"/>
  <c r="F49" i="192"/>
  <c r="F75" i="192"/>
  <c r="G84" i="160" s="1"/>
  <c r="F86" i="192" l="1"/>
  <c r="G96" i="160" s="1"/>
  <c r="J96" i="160" s="1"/>
  <c r="G55" i="160"/>
  <c r="I144" i="160"/>
  <c r="J144" i="160" s="1"/>
  <c r="I91" i="160"/>
  <c r="I81" i="160"/>
  <c r="I73" i="160"/>
  <c r="J73" i="160" s="1"/>
  <c r="I74" i="160"/>
  <c r="J74" i="160" s="1"/>
  <c r="E164" i="160"/>
  <c r="J91" i="160" l="1"/>
  <c r="J81" i="160"/>
  <c r="G164" i="160"/>
  <c r="H64" i="192" l="1"/>
  <c r="H34" i="192"/>
  <c r="H76" i="192" l="1"/>
  <c r="H128" i="192"/>
  <c r="H134" i="192"/>
  <c r="H35" i="192"/>
  <c r="F62" i="192" l="1"/>
  <c r="G70" i="160" s="1"/>
  <c r="B5" i="189"/>
  <c r="I146" i="160" l="1"/>
  <c r="J146" i="160" s="1"/>
  <c r="I164" i="160"/>
  <c r="I152" i="160"/>
  <c r="J152" i="160" s="1"/>
  <c r="I151" i="160"/>
  <c r="J151" i="160" s="1"/>
  <c r="I150" i="160"/>
  <c r="J150" i="160" s="1"/>
  <c r="I149" i="160"/>
  <c r="J149" i="160" s="1"/>
  <c r="I148" i="160"/>
  <c r="J148" i="160" s="1"/>
  <c r="I147" i="160"/>
  <c r="J147" i="160" s="1"/>
  <c r="I145" i="160"/>
  <c r="J145" i="160" s="1"/>
  <c r="I143" i="160"/>
  <c r="J143" i="160" s="1"/>
  <c r="I49" i="160"/>
  <c r="J49" i="160" s="1"/>
  <c r="I139" i="160"/>
  <c r="J139" i="160" s="1"/>
  <c r="I138" i="160"/>
  <c r="J138" i="160" s="1"/>
  <c r="I137" i="160"/>
  <c r="J137" i="160" s="1"/>
  <c r="I136" i="160"/>
  <c r="J136" i="160" s="1"/>
  <c r="I131" i="160"/>
  <c r="J131" i="160" s="1"/>
  <c r="I130" i="160"/>
  <c r="J130" i="160" s="1"/>
  <c r="I127" i="160"/>
  <c r="J127" i="160" s="1"/>
  <c r="I125" i="160"/>
  <c r="J125" i="160" s="1"/>
  <c r="I124" i="160"/>
  <c r="J124" i="160" s="1"/>
  <c r="I123" i="160"/>
  <c r="J123" i="160" s="1"/>
  <c r="I122" i="160"/>
  <c r="J122" i="160" s="1"/>
  <c r="I121" i="160"/>
  <c r="J121" i="160" s="1"/>
  <c r="I120" i="160"/>
  <c r="J120" i="160" s="1"/>
  <c r="I119" i="160"/>
  <c r="J119" i="160" s="1"/>
  <c r="I117" i="160"/>
  <c r="J117" i="160" s="1"/>
  <c r="I116" i="160"/>
  <c r="J116" i="160" s="1"/>
  <c r="I115" i="160"/>
  <c r="J115" i="160" s="1"/>
  <c r="I129" i="160"/>
  <c r="J129" i="160" s="1"/>
  <c r="I128" i="160"/>
  <c r="J128" i="160" s="1"/>
  <c r="I126" i="160"/>
  <c r="J126" i="160" s="1"/>
  <c r="I118" i="160"/>
  <c r="J118" i="160" s="1"/>
  <c r="I110" i="160"/>
  <c r="J110" i="160" s="1"/>
  <c r="I109" i="160"/>
  <c r="J109" i="160" s="1"/>
  <c r="I108" i="160"/>
  <c r="J108" i="160" s="1"/>
  <c r="I104" i="160"/>
  <c r="J104" i="160" s="1"/>
  <c r="I103" i="160"/>
  <c r="J103" i="160" s="1"/>
  <c r="I102" i="160"/>
  <c r="J102" i="160" s="1"/>
  <c r="I95" i="160"/>
  <c r="J95" i="160" s="1"/>
  <c r="I94" i="160"/>
  <c r="J94" i="160" s="1"/>
  <c r="I93" i="160"/>
  <c r="J93" i="160" s="1"/>
  <c r="I92" i="160"/>
  <c r="J92" i="160" s="1"/>
  <c r="I90" i="160"/>
  <c r="J90" i="160" s="1"/>
  <c r="I85" i="160"/>
  <c r="J85" i="160" s="1"/>
  <c r="I84" i="160"/>
  <c r="J84" i="160" s="1"/>
  <c r="I83" i="160"/>
  <c r="J83" i="160" s="1"/>
  <c r="I82" i="160"/>
  <c r="J82" i="160" s="1"/>
  <c r="I79" i="160"/>
  <c r="J79" i="160" s="1"/>
  <c r="I72" i="160"/>
  <c r="J72" i="160" s="1"/>
  <c r="I71" i="160"/>
  <c r="J71" i="160" s="1"/>
  <c r="I70" i="160"/>
  <c r="J70" i="160" s="1"/>
  <c r="I69" i="160"/>
  <c r="J69" i="160" s="1"/>
  <c r="I68" i="160"/>
  <c r="J68" i="160" s="1"/>
  <c r="I64" i="160"/>
  <c r="J64" i="160" s="1"/>
  <c r="I56" i="160"/>
  <c r="J56" i="160" s="1"/>
  <c r="I55" i="160"/>
  <c r="J55" i="160" s="1"/>
  <c r="I47" i="160"/>
  <c r="J47" i="160" s="1"/>
  <c r="I45" i="160"/>
  <c r="J45" i="160" s="1"/>
  <c r="I44" i="160"/>
  <c r="J44" i="160" s="1"/>
  <c r="I38" i="160"/>
  <c r="J38" i="160" s="1"/>
  <c r="I39" i="160"/>
  <c r="J39" i="160" s="1"/>
  <c r="I17" i="160"/>
  <c r="J17" i="160" s="1"/>
  <c r="J61" i="160" l="1"/>
  <c r="D21" i="189" s="1"/>
  <c r="J76" i="160"/>
  <c r="D25" i="189" s="1"/>
  <c r="G26" i="189" s="1"/>
  <c r="D39" i="189"/>
  <c r="H40" i="189" s="1"/>
  <c r="J112" i="160"/>
  <c r="D33" i="189" s="1"/>
  <c r="G34" i="189" s="1"/>
  <c r="J164" i="160"/>
  <c r="J165" i="160" s="1"/>
  <c r="D41" i="189" s="1"/>
  <c r="I42" i="189" s="1"/>
  <c r="J133" i="160"/>
  <c r="D35" i="189" s="1"/>
  <c r="H36" i="189" s="1"/>
  <c r="J99" i="160"/>
  <c r="D29" i="189" s="1"/>
  <c r="J87" i="160"/>
  <c r="D27" i="189" s="1"/>
  <c r="J52" i="160"/>
  <c r="D19" i="189" s="1"/>
  <c r="J20" i="160"/>
  <c r="D13" i="189" s="1"/>
  <c r="F16" i="189"/>
  <c r="J140" i="160"/>
  <c r="D37" i="189" s="1"/>
  <c r="G38" i="189" s="1"/>
  <c r="J105" i="160"/>
  <c r="D31" i="189" s="1"/>
  <c r="G32" i="189" s="1"/>
  <c r="J40" i="160"/>
  <c r="D17" i="189" s="1"/>
  <c r="G18" i="189" s="1"/>
  <c r="H14" i="189" l="1"/>
  <c r="F14" i="189"/>
  <c r="F13" i="189" s="1"/>
  <c r="G14" i="189"/>
  <c r="G13" i="189" s="1"/>
  <c r="H13" i="189" s="1"/>
  <c r="H28" i="189"/>
  <c r="H27" i="189" s="1"/>
  <c r="I28" i="189"/>
  <c r="I27" i="189" s="1"/>
  <c r="F20" i="189"/>
  <c r="F19" i="189" s="1"/>
  <c r="I20" i="189"/>
  <c r="I19" i="189" s="1"/>
  <c r="G22" i="189"/>
  <c r="F22" i="189"/>
  <c r="F21" i="189" s="1"/>
  <c r="H39" i="189"/>
  <c r="I39" i="189" s="1"/>
  <c r="I40" i="189"/>
  <c r="H30" i="189"/>
  <c r="G30" i="189"/>
  <c r="I30" i="189"/>
  <c r="J65" i="160"/>
  <c r="D23" i="189" s="1"/>
  <c r="G24" i="189" s="1"/>
  <c r="I14" i="189" l="1"/>
  <c r="I13" i="189" s="1"/>
  <c r="F44" i="189"/>
  <c r="I44" i="189"/>
  <c r="I29" i="189"/>
  <c r="G29" i="189"/>
  <c r="G44" i="189"/>
  <c r="H29" i="189"/>
  <c r="H44" i="189"/>
  <c r="J167" i="160"/>
  <c r="D44" i="189" l="1"/>
  <c r="E29" i="189" l="1"/>
  <c r="E27" i="189"/>
  <c r="E17" i="189"/>
  <c r="E21" i="189"/>
  <c r="E19" i="189"/>
  <c r="E31" i="189"/>
  <c r="E13" i="189"/>
  <c r="E33" i="189"/>
  <c r="E23" i="189"/>
  <c r="E37" i="189"/>
  <c r="E35" i="189"/>
  <c r="E25" i="189"/>
  <c r="E15" i="189"/>
  <c r="E41" i="189"/>
  <c r="E39" i="189"/>
  <c r="D44" i="192"/>
  <c r="E44" i="189" l="1"/>
</calcChain>
</file>

<file path=xl/sharedStrings.xml><?xml version="1.0" encoding="utf-8"?>
<sst xmlns="http://schemas.openxmlformats.org/spreadsheetml/2006/main" count="816" uniqueCount="487">
  <si>
    <t>11.1</t>
  </si>
  <si>
    <t>11.4</t>
  </si>
  <si>
    <t>12.1</t>
  </si>
  <si>
    <t>12.2</t>
  </si>
  <si>
    <t>12.3</t>
  </si>
  <si>
    <t>12.4</t>
  </si>
  <si>
    <t>12.5</t>
  </si>
  <si>
    <t>13.2</t>
  </si>
  <si>
    <t>14.1</t>
  </si>
  <si>
    <t>SERVIÇOS FINAIS</t>
  </si>
  <si>
    <t>VIDROS</t>
  </si>
  <si>
    <t>11.3</t>
  </si>
  <si>
    <t>13.1</t>
  </si>
  <si>
    <t xml:space="preserve">INSTALAÇÃO HIDRÁULICA </t>
  </si>
  <si>
    <t xml:space="preserve">INSTALAÇÃO SANITÁRIA </t>
  </si>
  <si>
    <t>ITEM</t>
  </si>
  <si>
    <t>CÓDIGO</t>
  </si>
  <si>
    <t>FONTE</t>
  </si>
  <si>
    <t>DESCRIÇÃO DOS SERVIÇOS</t>
  </si>
  <si>
    <t>QUANT.</t>
  </si>
  <si>
    <t>VALOR (R$)</t>
  </si>
  <si>
    <t>1.1</t>
  </si>
  <si>
    <t>un</t>
  </si>
  <si>
    <t>3.1</t>
  </si>
  <si>
    <t>m³</t>
  </si>
  <si>
    <t>4.1</t>
  </si>
  <si>
    <t>m²</t>
  </si>
  <si>
    <t>4.2</t>
  </si>
  <si>
    <t>4.3</t>
  </si>
  <si>
    <t>5.1</t>
  </si>
  <si>
    <t>6.1</t>
  </si>
  <si>
    <t>m</t>
  </si>
  <si>
    <t>3.2</t>
  </si>
  <si>
    <t>7.1</t>
  </si>
  <si>
    <t>7.2</t>
  </si>
  <si>
    <t>8.1</t>
  </si>
  <si>
    <t>1.2</t>
  </si>
  <si>
    <t>SEINFRA</t>
  </si>
  <si>
    <t>1.3</t>
  </si>
  <si>
    <t xml:space="preserve">ESQUADRIAS </t>
  </si>
  <si>
    <t>9.1</t>
  </si>
  <si>
    <t>9.3</t>
  </si>
  <si>
    <t>10.1</t>
  </si>
  <si>
    <t>10.2</t>
  </si>
  <si>
    <t>10.3</t>
  </si>
  <si>
    <t>4.4</t>
  </si>
  <si>
    <t>7.5</t>
  </si>
  <si>
    <t>7.4</t>
  </si>
  <si>
    <t>FERRAGENS E ACESSÓRIOS</t>
  </si>
  <si>
    <t>REVESTIMENTOS INTERNOS E EXTERNOS</t>
  </si>
  <si>
    <t>SERVIÇOS COMPLEMENTARES</t>
  </si>
  <si>
    <t xml:space="preserve">Subtotal </t>
  </si>
  <si>
    <t/>
  </si>
  <si>
    <t>9.2</t>
  </si>
  <si>
    <t xml:space="preserve">IMPERMEABILIZAÇÃO </t>
  </si>
  <si>
    <t>7.3</t>
  </si>
  <si>
    <t>7.6</t>
  </si>
  <si>
    <t>11.2</t>
  </si>
  <si>
    <t>% ITEM</t>
  </si>
  <si>
    <t>Valores totais</t>
  </si>
  <si>
    <t>4.1.1</t>
  </si>
  <si>
    <t>4.1.2</t>
  </si>
  <si>
    <t>4.2.1</t>
  </si>
  <si>
    <t>4.3.1</t>
  </si>
  <si>
    <t>4.4.1</t>
  </si>
  <si>
    <t>UN.</t>
  </si>
  <si>
    <t>SISTEMAS DE COBERTURA</t>
  </si>
  <si>
    <t>SISTEMA DE VEDAÇÃO VERTICAL</t>
  </si>
  <si>
    <t>REVESTIMENTOS INTERNO E EXTERNO</t>
  </si>
  <si>
    <t>SISTEMAS DE PISOS</t>
  </si>
  <si>
    <t>PINTURAS E ACABAMENTOS</t>
  </si>
  <si>
    <t>LOUÇAS, ACESSÓRIOS E METAIS</t>
  </si>
  <si>
    <t>CUSTO (R$)</t>
  </si>
  <si>
    <t>PREÇO (R$)</t>
  </si>
  <si>
    <t>Valor TOTAL com BDI</t>
  </si>
  <si>
    <t>PORTAS EM ALUMÍNIO</t>
  </si>
  <si>
    <t>7.7</t>
  </si>
  <si>
    <t>SINAPI</t>
  </si>
  <si>
    <t>cj</t>
  </si>
  <si>
    <t>ESQUADRIAS</t>
  </si>
  <si>
    <t>ED-48163</t>
  </si>
  <si>
    <t>mês</t>
  </si>
  <si>
    <t xml:space="preserve">ED-51150 </t>
  </si>
  <si>
    <t xml:space="preserve">ED-48402 </t>
  </si>
  <si>
    <t xml:space="preserve">ED-9934 </t>
  </si>
  <si>
    <t>ED-21631</t>
  </si>
  <si>
    <t>ED-48533</t>
  </si>
  <si>
    <t>ED-49572</t>
  </si>
  <si>
    <t>ED-49574</t>
  </si>
  <si>
    <t>ED-49569</t>
  </si>
  <si>
    <t xml:space="preserve">ED-50266 </t>
  </si>
  <si>
    <t>Unidade federativa: MG</t>
  </si>
  <si>
    <t>PLANILHA ORÇAMENTÁRIA</t>
  </si>
  <si>
    <t>SUANE EVELYN DOS REIS SOARES</t>
  </si>
  <si>
    <t>RESP. TÉCNICA - CREA: MG-200214/D</t>
  </si>
  <si>
    <t>PREFEITO MUNICIPAL</t>
  </si>
  <si>
    <t>MEMÓRIA DE CÁLCULO</t>
  </si>
  <si>
    <t>ESPELHO CRISTAL, DIMENSÃO (60X90)CM, COM ESP. 4MM, EM ACABAMENTO LAPIDADO, INCLUSIVE FIXAÇÃO COM PARAFUSO TIPO FINESSON, FORNECIMENTO E INSTALAÇÃO</t>
  </si>
  <si>
    <t>conforme área de construção</t>
  </si>
  <si>
    <t>Conforme projeto arquitetonico= 1 uni</t>
  </si>
  <si>
    <t>Conforme projeto arquitetonico= 2 uni</t>
  </si>
  <si>
    <t>2.1</t>
  </si>
  <si>
    <t>2.2</t>
  </si>
  <si>
    <t>2.3</t>
  </si>
  <si>
    <t>2.4</t>
  </si>
  <si>
    <t>FORMA DE EXECUÇÃO</t>
  </si>
  <si>
    <t>(    )</t>
  </si>
  <si>
    <t>DIRETA</t>
  </si>
  <si>
    <t>INDIRETA</t>
  </si>
  <si>
    <t>(  X  )</t>
  </si>
  <si>
    <t>BDI:</t>
  </si>
  <si>
    <t>CUMEEIRA GALVANIZADA TRAPEZOIDAL, TIPO SIMPLES, ESP. 0,50MM, ACABAMENTO NATURAL, INCLUSIVE ACESSÓRIOS PARA FIXAÇÃO, FORNECIMENTO E INSTALAÇÃO</t>
  </si>
  <si>
    <t>PINTURA EPÓXI EM PISO, DUAS (2) DEMÃOS, INCLUSIVE UMA (1) DEMÃO DE PRIMER EPÓXI</t>
  </si>
  <si>
    <t>BANCADA EM GRANITO, COR CINZA ANDORINHA, ESP. 2CM, ACABAMENTO POLIDO, APOIADA EM CONSOLE DE METALON (50X30)MM, EXCLUSIVE RODABANCA/FRONTÃO, TESTEIRA/FAIXA, FURO EM BANCADA, CUBA METÁLICA, VÁLVULA, SIFÃO, TORNEIRA E ENGATE FLEXÍVEL</t>
  </si>
  <si>
    <t>PORTA EM ALUMÍNIO DE ABRIR TIPO VENEZIANA COM GUARNIÇÃO, FIXAÇÃO COM PARAFUSOS - FORNECIMENTO E INSTALAÇÃO. AF_12/2019</t>
  </si>
  <si>
    <t>SABONETEIRA PLASTICA TIPO DISPENSER PARA SABONETE LIQUIDO COM RESERVATORIO 800 A 1500 ML, INCLUSO FIXAÇÃO. AF_01/2020</t>
  </si>
  <si>
    <t>ED-48182</t>
  </si>
  <si>
    <t>TELHAMENTO COM TELHA DE AÇO/ALUMÍNIO E = 0,5 MM, COM ATÉ 2 ÁGUAS, INCLUSO IÇAMENTO. AF_07/2019</t>
  </si>
  <si>
    <t>SOLEIRA EM GRANITO, LARGURA 15 CM, ESPESSURA 2,0 CM. AF_09/2020</t>
  </si>
  <si>
    <t>PINTURA COM TINTA ALQUÍDICA DE ACABAMENTO (ESMALTE SINTÉTICO ACETINADO) APLICADA A ROLO OU PINCEL SOBRE SUPERFÍCIES METÁLICAS (EXCETO PERFIL) EXECUTADO EM OBRA (POR DEMÃO). AF_01/2020</t>
  </si>
  <si>
    <t>TUBO, PVC, SOLDÁVEL, DN 50MM, INSTALADO EM PRUMADA DE ÁGUA - FORNECIMENTO E INSTALAÇÃO. AF_06/2022</t>
  </si>
  <si>
    <t>REGISTRO DE PRESSÃO BRUTO, LATÃO, ROSCÁVEL, 3/4", COM ACABAMENTO E CANOPLA CROMADOS - FORNECIMENTO E INSTALAÇÃO. AF_08/2021</t>
  </si>
  <si>
    <t>VASO SANITARIO SIFONADO CONVENCIONAL COM LOUÇA BRANCA, INCLUSO CONJUNTO DE LIGAÇÃO PARA BACIA SANITÁRIA AJUSTÁVEL - FORNECIMENTO E INSTALAÇÃO. AF_10/2016</t>
  </si>
  <si>
    <t>MICTÓRIO SIFONADO LOUÇA BRANCA PADRÃO MÉDIO FORNECIMENTO E INSTALAÇÃO. AF_01/2020</t>
  </si>
  <si>
    <t>VÁLVULA DE DESCARGA METÁLICA, BASE 1 1/2", ACABAMENTO METALICO CROMADO- FORNECIMENTO E INSTALAÇÃO. AF_08/2021</t>
  </si>
  <si>
    <t>CHUVEIRO ELÉTRICO COMUM CORPO PLÁSTICO, TIPO DUCHA FORNECIMENTO E INSTALAÇÃO. AF_01/2020</t>
  </si>
  <si>
    <t>PAPELEIRA DE PAREDE EM METAL CROMADO SEM TAMPA, INCLUSO FIXAÇÃO. AF_01/2020</t>
  </si>
  <si>
    <t>BARRA DE APOIO RETA, EM ACO INOX POLIDO, COMPRIMENTO 70 CM, FIXADA NAPAREDE - FORNECIMENTO E INSTALAÇÃO. AF_01/2020</t>
  </si>
  <si>
    <t>BARRA DE APOIO RETA, EM ACO INOX POLIDO, COMPRIMENTO 80 CM, FIXADA NA PAREDE - FORNECIMENTO E INSTALAÇÃO. AF_01/2020</t>
  </si>
  <si>
    <t>TOMADA MÉDIA DE EMBUTIR (1 MÓDULO), 2P+T 10 A, INCLUINDO SUPORTE E PLACA - FORNECIMENTO E INSTALAÇÃO. AF_03/2023</t>
  </si>
  <si>
    <t>INTERRUPTOR SIMPLES (1 MÓDULO), 10A/250V, INCLUINDO SUPORTE E PLACA -FORNECIMENTO E INSTALAÇÃO. AF_03/2023</t>
  </si>
  <si>
    <t>LUMINÁRIA TIPO PLAFON CIRCULAR, DE SOBREPOR, COM LED DE 12/13 W - FORNECIMENTO E INSTALAÇÃO. AF_03/2022</t>
  </si>
  <si>
    <t>LIMPEZA FINAL PARA ENTREGA DA OBRA</t>
  </si>
  <si>
    <t>ED-51132</t>
  </si>
  <si>
    <t>ED-28728</t>
  </si>
  <si>
    <t>FORRO EM RÉGUA DE PVC, LARGURA 20CM, NA COR BRANCA, INCLUSIVE ESTRUTURA DE FIXAÇÃO E PENDURAIS METÁLICOS E ACESSÓRIOS DE FIXAÇÃO, EXCLUSIVE RODAFORRO OU MOLDURA</t>
  </si>
  <si>
    <t>Área de teto bilheteria: 3,99m²</t>
  </si>
  <si>
    <t>ED-28751</t>
  </si>
  <si>
    <t>RODAFORRO EM PVC, TIPO "U", NA COR BRANCA, PARA FORRO EM RÉGUA DE PVC, INCLUSIVE ACESSÓRIOS PARA FIXAÇÃO</t>
  </si>
  <si>
    <t>Perimetro da sala de bilheteria: 8,50m</t>
  </si>
  <si>
    <t>ED-50513</t>
  </si>
  <si>
    <t>PINTURA COM RESINA ACRÍLICA EM CONCRETO, DUAS (2) DEMÃOS, COM APLICAÇÃO MANUAL, INCLUSIVE UMA (1) DEMÃO DE SELADOR ACRÍLICO</t>
  </si>
  <si>
    <t>ED-9071</t>
  </si>
  <si>
    <t>REVESTIMENTO NATADO LISO, ESP. 5MM, APLICAÇÃO COM DESEMPENADEIRA METÁLICA, INCLUSIVE PREPARO MECANIZADO</t>
  </si>
  <si>
    <t>ED-32104</t>
  </si>
  <si>
    <t>GUARDA-CORPO EXTERNO, ALTURA 130CM, EM TUBO GALVANIZADO, COM COSTURA, DIÂMETRO DE 2", ESP. 3MM, GRADIL COM DIVISÃO VERTICAL EM TUBO GALVANIZADO, COM COSTURA, DIÂMETRO DE 1", ESP. 3MM, EXCLUSIVE PINTURA</t>
  </si>
  <si>
    <t>ED-19640</t>
  </si>
  <si>
    <t>PINTURA ESMALTE BASE SOLVENTE EM GUARDA CORPO, COM OU SEM CORRIMÃO, DUAS (2) DEMÃOS, INCLUSIVE UMA (1) DEMÃO DE FUNDO ANTICORROSIVO</t>
  </si>
  <si>
    <t>Área da quadra= 598,40m²  + Arquibancada esquerda: área do piso= 135,60 + 11,87 = 147,47m² + Espelhos  frontal: (12*5*0,40 + (18,17*5*0,40) +  (32,90*0,35) + (2,83*0,10)  + Arquibancada direita: área do piso= 136,53 m² + Espelhos  frontal: (32,90*5*0,40) + (32,90*0,35)</t>
  </si>
  <si>
    <t>Área da cobertura: (16,84*39,15)*2</t>
  </si>
  <si>
    <t>39,15m</t>
  </si>
  <si>
    <t>ED-32103</t>
  </si>
  <si>
    <t xml:space="preserve">Comprimento do guarda corpo lateral da arquibancada: 2,60*2 </t>
  </si>
  <si>
    <t>Comprimento do guarda corpo da arquibancada (sobre o portão acesso escola):  2,73</t>
  </si>
  <si>
    <t>GUARDA-CORPO EXTERNO, ALTURA 130CM, EM TUBO GALVANIZADO, COM COSTURA, DIÂMETRO DE 2", ESP. 3MM, GRADIL COM DIVISÃO VERTICAL EM TUBO GALVANIZADO, COM COSTURA, DIÂMETRO DE 1", ESP. 3MM, INCLUSIVE CORRIMÃO DUPLO, EXCLUSIVE PINTURA</t>
  </si>
  <si>
    <t>ED-32101</t>
  </si>
  <si>
    <t>GUARDA-CORPO INTERNO, ALTURA 110CM, EM TUBO GALVANIZADO, COM COSTURA, DIÂMETRO DE 2", ESP. 3MM, GRADIL COM DIVISÃO VERTICAL EM TUBO GALVANIZADO, COM COSTURA, DIÂMETRO DE 1", ESP. 3MM, EXCLUSIVE PINTURA</t>
  </si>
  <si>
    <t>Fechamento 2º andar escada: 0,70m</t>
  </si>
  <si>
    <t>ED-32100</t>
  </si>
  <si>
    <t>GUARDA-CORPO INTERNO, ALTURA 110CM, EM TUBO GALVANIZADO, COM COSTURA, DIÂMETRO DE 2", ESP. 3MM, GRADIL COM DIVISÃO VERTICAL EM TUBO GALVANIZADO, COM COSTURA, DIÂMETRO DE 1", ESP. 3MM, INCLUSIVE CORRIMÃO DUPLO, EXCLUSIVE PINTURA</t>
  </si>
  <si>
    <t>Escada: 2,15m + 0,96m</t>
  </si>
  <si>
    <t>ED-32000</t>
  </si>
  <si>
    <t>CORRIMÃO DUPLO EM TUBO GALVANIZADO, COM COSTURA, DIÂMETRO DE 1.1/2", ESP. 3MM, FIXADO EM ALVENARIA, INCLUSIVE SUPORTE PARA CORRIMÃO EM BARRA CHATA (1"X1/2") , EXCLUSIVE PINTURA</t>
  </si>
  <si>
    <t>Escada: 1,71+1,40+2,85</t>
  </si>
  <si>
    <t>Piso inferior de acesso da arquibancada + local banco reserva: 39,02 + 29,61 + 8,45</t>
  </si>
  <si>
    <t>Comprimento do guarda corpo da arquibancada x altura: (2,73+5,20) x 1,30 + (3,11+0,70)*1,10</t>
  </si>
  <si>
    <t>ED-50496</t>
  </si>
  <si>
    <t>PINTURA ESMALTE BASE SOLVENTE EM TUBO GALVANIZADO, DUAS (2) DEMÃOS, COM APLICAÇÃO MANUAL, INCLUSIVE UMA (1) DEMÃO DE FUNDO ANTICORROSIVO</t>
  </si>
  <si>
    <t>Comprimento corrimão instalado na parede: 5,96*2</t>
  </si>
  <si>
    <t>Barrado das paredes entorno da arquibancada = ((32,90+32,90)*1,30) + paredes laterais arquibancada direita: parede direita: ((2,95*1,30)+(2,29*0,40)+(1,64*0,40)+(0,99*0,40)+(0,34*0,40))+ parede esquerda: ((4,15*1,30) +(3,5*0,40)+(2,85*0,40)+(2,20*0,40)+(1,55*0,40)+(0,90*0,40))+  paredes laterais arquibancada esquerda: parede esquerda: ((3,05*1,30)+(2,20*0,40)+(1,55*0,40)+(0,90*0,40)+(0,25*0,40)) + parede direita: ((4,35*1,30+(3,50*0,40)+(2,85*0,40)+(2,20*0,40)+(1,55*0,40)+(0,90*0,40)) + Espelho lateral da arquibancada (acesso escola)= ((2,60*0,40)+(1,95*0,40)+ (1,30*0,40)+(0,65*0,40)+(0,85*1,80))*2 + Parede do portão de acesso a escola: (2,73*1,80)-(1,20*1,80)</t>
  </si>
  <si>
    <t>ED-50451</t>
  </si>
  <si>
    <t>PINTURA ACRÍLICA EM PAREDE, DUAS (2) DEMÃOS, COM APLICAÇÃO MANUAL, EXCLUSIVE SELADOR ACRÍLICO E MASSA ACRÍLICA/CORRIDA (PVA)</t>
  </si>
  <si>
    <t>ED-50452</t>
  </si>
  <si>
    <t>PINTURA ACRÍLICA EM TETO, DUAS (2) DEMÃOS, COM APLICAÇÃO MANUAL, EXCLUSIVE SELADOR ACRÍLICO E MASSA ACRÍLICA/CORRIDA (PVA)</t>
  </si>
  <si>
    <t>SANIT. MASC: 8,85+ BAR: 10,56+ SANIT. FEM: 8,85+ HALLS DE ENTRADA: 8,99 + 8,68+ CIRCULAÇÃO: 32,12+ HALL DOS VESTIARIOS: 1,74+ 1,72+ VEST.1: 15,20+ (2,47*2,13) + VEST.2: 15,20+ (2,47*2,13) + ARQUIBANCADA: 4,09 +  ESCADA: 3,99 + SANITARIO 2 PAV.: 3,99 + SANT. EXTERNO: 2,56</t>
  </si>
  <si>
    <t>ED-50505</t>
  </si>
  <si>
    <t>LIXAMENTO MANUAL EM PAREDE PARA REMOÇÃO DE TINTA</t>
  </si>
  <si>
    <t>ED-50506</t>
  </si>
  <si>
    <t>LIXAMENTO MANUAL EM TETO PARA REMOÇÃO DE TINTA</t>
  </si>
  <si>
    <t>P/ portas nas divisórias: Sant Masc.: 1 + Vestiarios: 5*2</t>
  </si>
  <si>
    <t>FECHADURA DE EMBUTIR PARA PORTAS INTERNAS, COMPLETA, ACABAMENTO PADRÃO MÉDIO, COM EXECUÇÃO DE FURO - FORNECIMENTO E INSTALAÇÃO. AF_12/2019</t>
  </si>
  <si>
    <t>ESCADA: 1+ SANIT. MASC: 1 + SANT. FEM.: 1 + BILHETERIA: 1 + HALLS DE ENTRADA VESTIARIOS: 1*2 + VESTIÁRIOS: 1*2 + SANIT.PAV SUPERIOR: 1 + SANITARIO EXTERNO: 1</t>
  </si>
  <si>
    <t>ED-49705</t>
  </si>
  <si>
    <t>TARJETA CROMADA, TIPO LIVRE/OCUPADO, INSTALADA EM PORTA DE SANITÁRIO, INCLUSIVE ACESSÓRIOS PARA FIXAÇÃO</t>
  </si>
  <si>
    <t>SANIT MASC: 2 + SANIT FEM: 1 + VESTIARIOS: 2*2</t>
  </si>
  <si>
    <t>PORTÕES</t>
  </si>
  <si>
    <t>ED-50982</t>
  </si>
  <si>
    <t>PORTÃO EM CHAPA DE AÇO GALVANIZADO, TIPO LAMBRIL, ESP. 1,25MM (GSG-18), COM REQUADRO EM TUBO DE AÇO (50X30)MM, ESP. 1,25MM, EXCLUSIVE CADEADO E PINTURA</t>
  </si>
  <si>
    <t>ED-50495</t>
  </si>
  <si>
    <t>PINTURA ESMALTE BASE SOLVENTE EM SUPERFÍCIES METÁLICAS
, DUAS (2) DEMÃOS, COM APLICAÇÃO MANUAL, INCLUSIVE UMA (1)
DEMÃO DE FUNDO ANTICORROSIVO</t>
  </si>
  <si>
    <t>PORTÃO HALL DE ENTRADA: 0,85*2,20*2 + PORTÃO PAREDE FUNDOS QUADRA: 1,85*2,25*2</t>
  </si>
  <si>
    <t>DIVISÓRIA EM GRANITO CINZA ANDORINHA, ESP. 3CM, INCLUSIVE
INSTALAÇÃO, FERRAGENS EM LATÃO CROMADO E ACESSÓRIOS</t>
  </si>
  <si>
    <t>Vestiarios: 4 + Sanit Externo: 1 + Sanit. Pav. Superior: 1</t>
  </si>
  <si>
    <t>VASO SANITARIO SIFONADO CONVENCIONAL PARA PCD SEM FURO FRONTAL COM LOUÇA BRANCA SEM ASSENTO, INCLUSO CONJUNTO DE LIGAÇÃO PARA BACIA SANITÁRIA AJUSTÁVEL - FORNECIMENTO E INSTALAÇÃO. AF_01/2020</t>
  </si>
  <si>
    <t>SANIT MASC + FEMININO: 2</t>
  </si>
  <si>
    <t>SANIT. MASC: 1</t>
  </si>
  <si>
    <t>Vestiários: (((1,45+2,13+1,52+2,13+1,15)*1,80)-((0,7*1,80)-(0,6*1,80*4))*2 + SANIR. MASC. MICTORIO: (0,4*1,20)</t>
  </si>
  <si>
    <t>Vestiarios: 4 + Sanit Externo: 1 + Sanit. Pav. Superior: 1 + SANIT MASC + FEMININO: 2</t>
  </si>
  <si>
    <t>ED-50348</t>
  </si>
  <si>
    <t>VÁLVULA DE DESCARGA METÁLICA PARA MICTÓRIO COM FECHAMENTO AUTOMÁTICO, EXCLUSIVE MICTÓRIO</t>
  </si>
  <si>
    <t>VESTIARIOS: 4</t>
  </si>
  <si>
    <t>CUBA DE EMBUTIR OVAL EM LOUÇA BRANCA, 35 X 50CM OU EQUIVALENTE, INCLUSO VÁLVULA EM METAL CROMADO E SIFÃO FLEXÍVEL EM PVC - FORNECIMENTO E INSTALAÇÃO. AF_01/2020</t>
  </si>
  <si>
    <t>ED-50283</t>
  </si>
  <si>
    <t>ED-2552</t>
  </si>
  <si>
    <t>LAVATÓRIO DE CANTO DE LOUÇA BRANCA SEM COLUNA,
TAMANHO PEQUENO, INCLUSIVE ACESSÓRIOS DE FIXAÇÃO COM
PARAFUSO CASTELO, VÁLVULA DE ESCOAMENTO DE METAL COM
ACABAMENTO CROMADO, SIFÃO DE METAL TIPO COPO COM
ACABAMENTO CROMADO, E REJUNTAMENTO, EXCLUSIVE
TORNEIRA E ENGATE FLEXÍVEL</t>
  </si>
  <si>
    <t>Sanit. Masc.: 1</t>
  </si>
  <si>
    <t>LAVATÓRIO DE LOUÇA BRANCA SEM COLUNA, TAMANHO MÉDIO,
INCLUSIVE ACESSÓRIOS DE FIXAÇÃO, VÁLVULA DE ESCOAMENTO
DE METAL COM ACABAMENTO CROMADO, SIFÃO DE METAL TIPO
COPO COM ACABAMENTO CROMADO E REJUNTAMENTO,
EXCLUSIVE TORNEIRA E ENGATE FLEXÍVEL</t>
  </si>
  <si>
    <t>Vestiarios : 3*2</t>
  </si>
  <si>
    <t>ED-50329</t>
  </si>
  <si>
    <t>TORNEIRA METÁLICA PARA LAVATÓRIO, FECHAMENTO AUTOMÁTICO, ACABAMENTO CROMADO, COM AREJADOR, APLICAÇÃO DE MESA, INCLUSIVE ENGATE FLEXÍVEL METÁLICO</t>
  </si>
  <si>
    <t>Sanitários masc e feminino: 2 + Sanit Externo: 1 + Sanit Pav. Superior: 1</t>
  </si>
  <si>
    <t>Sanit. Masc.: 2 + Sanit.Fem.: 1 + Vestiarios: 2*2 + Sanit. Externo: 1 + Sanit Pav. Superior: 1</t>
  </si>
  <si>
    <t>Sanit. Masc.: 1 + Sanit. Femin: 1 + Vestiarios: 2*2 + Sanit. Pav. Superior: 1 + Sanit. Externo: 1</t>
  </si>
  <si>
    <t>Sanit. Masc.: 2 + Sanit.Fem.: 1 + Vestiarios: 1*2 + Sanit. Externo: 1 + Sanit Pav. Superior: 1</t>
  </si>
  <si>
    <t>Sanit. Masc.= 2 uni + sanit Femi: 2uni</t>
  </si>
  <si>
    <t>Sanit. Masc.= 1 uni + sanit Femi: 1 uni</t>
  </si>
  <si>
    <t>ED-9100</t>
  </si>
  <si>
    <t>ALAMBRADO PARA QUADRA ESPORTIVA, EM TELA DE ARAME
GALVANIZADO COM TRAMA LOSANGULAR DE 2" (50,8MM) E FIO
BWG12 (2,77MM), EXCLUSIVE PINTURA, INCLUSIVE FIXAÇÃO E
FORNECIMENTO EM QUADROS DE TUBOS DE AÇO CARBONO
GALVANIZADO DIÂMETRO DE 50MM (2")</t>
  </si>
  <si>
    <t>PORTA PARA ALAMBRADO, COM UMA (1) FOLHA, DIMENSÃO (
90X210)CM, EM TELA DE ARAME GALVANIZADO COM TRAMA
LOSANGULAR DE 2" (50,8MM) E FIO BWG12 (2,77MM), EXCLUSIVE
PINTURA, INCLUSIVE FIXAÇÃO E FORNECIMENTO EM QUADROS
DE TUBOS DE AÇO CARBONO GALVANIZADO DIÂMETRO DE 50MM
(2"), BATENTE, DOBRADIÇAS E CADEADO COM LARGURA DE 50MM</t>
  </si>
  <si>
    <t>ED-26408</t>
  </si>
  <si>
    <t>comprimento x altura: (32+19+1,55+13)*2,10</t>
  </si>
  <si>
    <t>2 unidades</t>
  </si>
  <si>
    <t>ED-48231</t>
  </si>
  <si>
    <t>ALVENARIA DE VEDAÇÃO COM TIJOLO CERÂMICO FURADO, ESP.
9CM, PARA REVESTIMENTO, INCLUSIVE ARGAMASSA PARA ASSENTAMENTO</t>
  </si>
  <si>
    <t>Sanit. Masc,: (1,83*1,80) - (0,9*1,80)</t>
  </si>
  <si>
    <t>ED-48219</t>
  </si>
  <si>
    <t>ALVENARIA DE BLOCO DE CONCRETO CHEIO SEM ARMAÇÃO, EM CONCRETO COM FCK DE 20MPA , ESP. 14CM, PARA REVESTIMENTO, INCLUSIVE ARGAMASSA PARA ASSENTAMENTO ( DETALHE D - CADERNO SEDS)</t>
  </si>
  <si>
    <t>EXECUÇÃO DE PASSEIO (CALÇADA) OU PISO DE CONCRETO COM CONCRETO MOLDADO IN LOCO, FEITO EM OBRA, ACABAMENTO CONVENCIONAL, NÃO ARMADO. AF_08/2022</t>
  </si>
  <si>
    <t>Banco Vestiarios: 1,30*0,40*0,06*2</t>
  </si>
  <si>
    <t>Bancos dos vestiarios: ((1,30+0,26+0,26)*0,44)*2</t>
  </si>
  <si>
    <t>ED-50727</t>
  </si>
  <si>
    <t>CHAPISCO COM ARGAMASSA, TRAÇO 1:3 (CIMENTO E AREIA), ESP
. 5MM, APLICADO EM ALVENARIA/ESTRUTURA DE CONCRETO
COM COLHER, INCLUSIVE ARGAMASSA COM PREPARO MECANIZADO</t>
  </si>
  <si>
    <t>banco vestiarios: (1,30+0,40+0,40)*0,50*2 + Estimativa de recomposição de paredes: 200m²</t>
  </si>
  <si>
    <t>ED-50728</t>
  </si>
  <si>
    <t>CHAPISCO COM ARGAMASSA, TRAÇO 1:3 (CIMENTO E AREIA), ESP
. 5MM, APLICADO EM TETO COM COLHER, INCLUSIVE ARGAMASSA
COM PREPARO MECANIZADO</t>
  </si>
  <si>
    <t>Estimativa de recomposição de teto: 60,00m²</t>
  </si>
  <si>
    <t>ED-50762</t>
  </si>
  <si>
    <t>REVESTIMENTO COM ARGAMASSA EM CAMADA ÚNICA, APLICADO
EM PAREDE, TRAÇO 1:3 (CIMENTO E AREIA), ESP. 20MM,
APLICAÇÃO MANUAL, INCLUSIVE ARGAMASSA COM PREPARO
MECANIZADO, EXCLUSIVE CHAPISCO</t>
  </si>
  <si>
    <t>ED-50763</t>
  </si>
  <si>
    <t>REVESTIMENTO COM ARGAMASSA EM CAMADA ÚNICA, APLICADO
EM TETO, TRAÇO 1:3 (CIMENTO E AREIA), ESP. 20MM, APLICAÇÃO
MANUAL, INCLUSIVE ARGAMASSA COM PREPARO MECANIZADO,
EXCLUSIVE CHAPISCO</t>
  </si>
  <si>
    <t xml:space="preserve">Arquibancada: Arquibancada esquerda: área do piso= 135,60 + 11,87 = 147,47m² + Espelhos  frontal: (12*5*0,40 + (18,17*5*0,40) +  (32,90*0,35) + (2,83*0,10)  + Arquibancada direita: área do piso= 136,53 m² + Espelhos  frontal: (32,90*5*0,40) + (32,90*0,35)+Espelho lateral da arquibancada (acesso escola)= ((2,60*0,40)+(1,95*0,40)+ (1,30*0,40)+(0,65*0,40)+(0,85*1,80))*2+ Estimativa de lixamento de paredes: 200m² </t>
  </si>
  <si>
    <t>ED-50168</t>
  </si>
  <si>
    <t>IMPERMEABILIZAÇÃO COM MANTA ASFÁLTICA, TIPO III, CLASSE A,
ESP. 4MM, INCLUSIVE APLICAÇÃO DE PRIMER ASFÁLTICO</t>
  </si>
  <si>
    <t>LAJE DOS VESTIÁRIOS: (17,31+(2,47*2,13))*2</t>
  </si>
  <si>
    <t>ED-50737</t>
  </si>
  <si>
    <t>REVESTIMENTO COM GRANITO, CINZA ANDORINHA, APLICADO EM
PAREDE, ESP. 2CM, ASSENTAMENTO COM ARGAMASSA
INDUSTRIALIZADA, AMBIENTE INTERNO/EXTERNO, ALTURA
MÁXIMA DE 3M PARA APLICAÇÃO DO GRANITO, INCLUSIVE
REJUNTAMENTO</t>
  </si>
  <si>
    <t>Banco Vestiarios: (1,35*0,47)*2</t>
  </si>
  <si>
    <t>ED-48348</t>
  </si>
  <si>
    <t>RODABANCA/FRONTÃO PARA BANCADA EM GRANITO, COR CINZA
ANDORINHA, ESP. 2CM, ALTURA DE 10CM, INCLUSIVE
REJUNTAMENTO EM MASSA PLÁSTICA NA COR DA PEDRA</t>
  </si>
  <si>
    <t>Vestiarios: (0,65*2,00)*2</t>
  </si>
  <si>
    <t>Vestiarios: (2,00+0,60)*2</t>
  </si>
  <si>
    <t>ED-21636</t>
  </si>
  <si>
    <t>TESTEIRA PARA BANCADA EM GRANITO, COR CINZA ANDORINHA,
ESP. 2CM, ALTURA DE 10CM, INCLUSIVE POLIMENTO, CORTE/
COLAGEM EM MEIA ESQUADRIA E MASSA PLÁSTICA NA COR DA
PEDRA</t>
  </si>
  <si>
    <t>ED-50542</t>
  </si>
  <si>
    <t>REVESTIMENTO COM CERÂMICA APLICADO EM PISO,
ACABAMENTO ESMALTADO, AMBIENTE INTERNO, PADRÃO EXTRA,
DIMENSÃO DA PEÇA ATÉ 2025 CM2, PEI V, ASSENTAMENTO COM
ARGAMASSA INDUSTRIALIZADA, INCLUSIVE REJUNTAMENTO</t>
  </si>
  <si>
    <t>Sanit. Masc: 8,85 + Sanit. Feminino: 8,83 + Vestiarios + hals dos vestiarios: (19,71+1,74)*2 + Sanitario Externo: 2,56</t>
  </si>
  <si>
    <t>Sanit. Masc.: 0,9 + Sanit. Feminino: 0,9</t>
  </si>
  <si>
    <t>ED-9081</t>
  </si>
  <si>
    <t>Sanit. Masc: ((4,85+4,85+1,83+1,83+1,83+1,83)*1,80)-(0,9*1,80) + Santi. Feminino: ((4,85+4,85+1,83+1,83)*1,80)-(0,9*1,80) + Vestiarios: (((2,11+1,15+3,66+2,04+1,52+4,55+1,69+2,05+2,05+2,13)*1,80) + (0,50*0,40*2) - (0,8*1,80) )*2 + Sanit. Externo: (((2,27+0,57+0,57)*1,86)+((2,27+0,57+0,57)*2,26)) - (0,6*1,90)</t>
  </si>
  <si>
    <t>REVESTIMENTO COM CERÂMICA APLICADO EM PAREDE,ACABAMENTO ESMALTADO, AMBIENTE INTERNO/EXTERNO, PADRÃO EXTRA, DIMENSÃO DA PEÇA ATÉ 2025 CM2, PEI III, ASSENTAMENTO COM ARGAMASSA INDUSTRIALIZADA, INCLUSIVE REJUNTAMENTO</t>
  </si>
  <si>
    <t>Vestiarios Chuveiros: 6</t>
  </si>
  <si>
    <t>ED-50324</t>
  </si>
  <si>
    <t>TORNEIRA METÁLICA PARA PIA, BICA MÓVEL, ABERTURA 1/4 DE
VOLTA, ACABAMENTO CROMADO, COM AREJADOR, APLICAÇÃO
DE MESA, INCLUSIVE ENGATE FLEXÍVEL METÁLICO</t>
  </si>
  <si>
    <t>bar</t>
  </si>
  <si>
    <t>Estimativa: 12 uni</t>
  </si>
  <si>
    <t>Estimativa: 20 uni</t>
  </si>
  <si>
    <t>ED-50232</t>
  </si>
  <si>
    <t>PONTO DE EMBUTIR PARA UMA (1) TOMADA PADRÃO, TRÊS (3)
POLOS (2P+T/10A-250V), COM PLACA 4"X2" DE UM (1) POSTO, COM
ELETRODUTO FLEXÍVEL CORRUGADO, ANTI-CHAMA, DN 25MM (3/
4"), EMBUTIDO NA ALVENARIA E CABO DE COBRE FLEXÍVEL,
CLASSE 5, ISOLAMENTO TIPO LSHF/ATOX, NÃO HALOGENADO,
SEÇÃO 2,5MM2 (70°C-450/750V), COM DISTÂNCIA DE ATÉ DEZ (10)
METROS DO PONTO DE DERIVAÇÃO, INCLUSIVE CAIXA DE
LIGAÇÃO, SUPORTE E FIXAÇÃO DO ELETRODUTO COM
ENCHIMENTO DO RASGO NA ALVENARIA/CONCRETO COM
ARGAMASSA</t>
  </si>
  <si>
    <t>Placar</t>
  </si>
  <si>
    <t>Área da Estrutura metálica da cobertura da quadra + cobertura fachada: (7,05*3,45)</t>
  </si>
  <si>
    <t>ED-50223</t>
  </si>
  <si>
    <t>PONTO DE EMBUTIR PARA ESGOTO EM TUBO PVC RÍGIDO, PB -
SÉRIE NORMAL, DN 40MM (1.1/2"), EMBUTIDO NA ALVENARIA/PISO,
COM ALTURA (SAÍDA) DE 50CM DO PISO, COM DISTÂNCIA DE ATÉ
CINCO (5) METROS DO RAMAL DE ESGOTO, EXCLUSIVE
ESCAVAÇÃO, INCLUSIVE CONEXÕES E FIXAÇÃO DO TUBO COM
ENCHIMENTO DO RASGO NA ALVENARIA/CONCRETO COM
ARGAMASSA</t>
  </si>
  <si>
    <t>ED-50224</t>
  </si>
  <si>
    <t>PONTO DE EMBUTIR PARA ESGOTO EM TUBO PVC RÍGIDO, PBV -
SÉRIE NORMAL, DN 50MM (2"), EMBUTIDO EM PISO COM
DISTÂNCIA DE ATÉ CINCO (5) METROS DO RAMAL DE ESGOTO,
EXCLUSIVE ESCAVAÇÃO, INCLUSIVE CONEXÕES E FIXAÇÃO DO
TUBO COM ENCHIMENTO DO RASGO NO CONCRETO COM
ARGAMASSA</t>
  </si>
  <si>
    <t>Sanit. Masc. 2 + Sanit. Feminino: 1</t>
  </si>
  <si>
    <t>Sanit. Masc.1 mictorio + 1 ralo + Sanit. Feminino: 1 ralo</t>
  </si>
  <si>
    <t>ED-50225</t>
  </si>
  <si>
    <t>PONTO DE EMBUTIR PARA ESGOTO EM TUBO PVC RÍGIDO, PBV -
SÉRIE NORMAL, DN 100MM (4"), EMBUTIDO EM PISO COM
DISTÂNCIA DE ATÉ CINCO (5) METROS DO RAMAL DE ESGOTO,
INCLUSIVE CONEXÕES E FIXAÇÃO DO TUBO COM ENCHIMENTO
DO RASGO NO CONCRETO COM ARGAMASSA</t>
  </si>
  <si>
    <t>Sanit. Masc. 1 + Sanit. Feminino: 1</t>
  </si>
  <si>
    <t>ED-50221</t>
  </si>
  <si>
    <t>PONTO DE EMBUTIR PARA ÁGUA FRIA EM TUBO DE PVC RÍGIDO
SOLDÁVEL, DN 20MM (1/2"), EMBUTIDO NA ALVENARIA COM
DISTÂNCIA DE ATÉ CINCO (5) METROS DA TOMADA DE ÁGUA,
INCLUSIVE CONEXÕES E FIXAÇÃO DO TUBO COM ENCHIMENTO
DO RASGO NA ALVENARIA/CONCRETO COM ARGAMASSA</t>
  </si>
  <si>
    <t>Sanit. Masc= 3 + Sanit. Feminino: 1</t>
  </si>
  <si>
    <t>Estimativa : Sanit. Masc + Sanit. Feminino</t>
  </si>
  <si>
    <t>PREPARO DO PISO CIMENTADO PARA PINTURA - LIXAMENTO E LIMPEZA. AF_05/2021</t>
  </si>
  <si>
    <t xml:space="preserve">Área da quadra= 598,40m²  * 2 polimentos : </t>
  </si>
  <si>
    <t>Prefeitura Municipal de Piranga</t>
  </si>
  <si>
    <t xml:space="preserve">Data de preço: SEINFRA 04/2025 sem desoneração - SINAPI 06/2025 s/desoneração </t>
  </si>
  <si>
    <t xml:space="preserve">Local: Rua José Americo Quintão - s/n - Bairro Margarida Cruz - Piranga/MG </t>
  </si>
  <si>
    <t>ED-28427</t>
  </si>
  <si>
    <t>FORNECIMENTO E COLOCAÇÃO DE PLACA DE OBRA EM CHAPA
GALVANIZADA #26, ESP. 0,45MM, DIMENSÃO (3X1,5)M, PLOTADA
COM ADESIVO VINÍLICO, AFIXADA COM REBITES 4,8X40MM, EM
ESTRUTURA METÁLICA DE METALON 20X20MM, ESP. 1,25MM,
INCLUSIVE SUPORTE EM EUCALIPTO AUTOCLAVADO PINTADO
COM TINTA PVA DUAS (2) DEMÃOS</t>
  </si>
  <si>
    <t>ENGENHEIRO CIVIL DE OBRA JUNIOR COM ENCARGOS COMPLEMENTARES</t>
  </si>
  <si>
    <t>H = (2 H/DIA X 8 DIAS/MÊS) / 220H/MÊS X 4 MESES =</t>
  </si>
  <si>
    <t>H = (4 H/DIA X 12 DIAS/MÊS) / 220H/MÊS X 4 MESES =</t>
  </si>
  <si>
    <t>ENCARREGADO GERAL DE OBRAS COM ENCARGOS COMPLEMENTARES</t>
  </si>
  <si>
    <t>Área da quadra: 598,40</t>
  </si>
  <si>
    <t>CONTRAPISO DESEMPENADO COM ARGAMASSA, TRAÇO 1:3 (
CIMENTO E AREIA), ESP. 30MM, INCLUSIVE ARGAMASSA COM
PREPARO MECANIZADO</t>
  </si>
  <si>
    <t>ED-50568</t>
  </si>
  <si>
    <t>DISTRIBUIDOR/DISPENSER PARA PORTA PAPEL TOALHA PARA
INTERFOLHAS DE DUAS (2) OU TRÊS (3) DOBRAS, EM PLÁSTICO,
INCLUSIVE ACESSÓRIOS PARA FIXAÇÃO</t>
  </si>
  <si>
    <t>BARRA DE APOIO EM AÇO INOX POLIDO RETA, DIÂMETRO DE 1.1/
4", PARA ACESSIBILIDADE (PMR/PCR), COMPRIMENTO 40CM,
INSTALADO EM PORTA/PAREDE, INCLUSIVE ACESSÓRIOS PARA
FIXAÇÃO</t>
  </si>
  <si>
    <t>ED-48167</t>
  </si>
  <si>
    <t>BARRA DE APOIO EM AÇO INOX POLIDO PARA LAVATÓRIO DE
CANTO, DIÂMETRO DE 1.1/4", PARA ACESSIBILIDADE (PMR/PCR),
INSTALADO EM PAREDE, INCLUSIVE ACESSÓRIOS PARA FIXAÇÃO</t>
  </si>
  <si>
    <t>Sanit. Masc: 1 lavatorios + 2 portas + Sanit. Feminino:  2 lavatorio + 1 porta</t>
  </si>
  <si>
    <t xml:space="preserve">INSTALAÇÃO ELÉTRICA </t>
  </si>
  <si>
    <t>POSTE DE VÔLEI OU PETECA OFICIAL (PAR) COM REDE, EM TUBO
DE AÇO, DIÂMETRO DE 3", TIPO TELESCÓPICO, INCLUSIVE
TRATAMENTO ANTICORROSIVO E PINTURA</t>
  </si>
  <si>
    <t>TABELA DE BASQUETE OFICIAL COM ARO FIXO, REDE E POSTE
METÁLICO, INCLUSIVE SUPORTE PARA PISO, INCLUSIVE
TRATAMENTO ANTICORROSIVO E PINTURA</t>
  </si>
  <si>
    <t>TRAVE DE FUTSAL (PAR) COM REDE, EM TUBO DE AÇO,
DIÂMETRO DE 3", COMPRIMENTO 300CM, ALTURA 200CM,
INCLUSIVE TRATAMENTO ANTICORROSIVO E PINTURA</t>
  </si>
  <si>
    <t>8.2</t>
  </si>
  <si>
    <t>8.3</t>
  </si>
  <si>
    <t>8.4</t>
  </si>
  <si>
    <t>8.5</t>
  </si>
  <si>
    <t>8.6</t>
  </si>
  <si>
    <t>8.7</t>
  </si>
  <si>
    <t>13.3</t>
  </si>
  <si>
    <t>13.4</t>
  </si>
  <si>
    <t>DEMOLIÇÕES</t>
  </si>
  <si>
    <t xml:space="preserve">ED-48480
</t>
  </si>
  <si>
    <t>ED-48437</t>
  </si>
  <si>
    <t>REMOÇÃO MANUAL DE BANCADA DE PEDRA (MÁRMORE,GRANITO, ARDÓSIA, MARMORITE, ETC.), COMREAPROVEITAMENTO, INCLUSIVE RASGO EM ALVENARIA,REMOÇÃO DE ACESSÓRIOS DE FIXAÇÃO, AFASTAMENTO EEMPILHAMENTO, EXCLUSIVE TRANSPORTE E RETIRADA DOMATERIAL REMOVIDO NÃO REAPROVEITÁVEL</t>
  </si>
  <si>
    <t>BANCADAS DOS SANITÁRIOS = 2,15 X 0,48 X2 + BANCADAS DOS VESTIÁRIOS = 2,00 X 0,80 X 2</t>
  </si>
  <si>
    <t>ED-48436</t>
  </si>
  <si>
    <t xml:space="preserve"> DEMOLIÇÃO MANUAL DE ALVENARIA DE TIJOLO CERÂMICO MACIÇO, INCLUSIVE AFASTAMENTO E EMPILHAMENTO, EXCLUSIVE TRANSPORTE E RETIRADA DO MATERIAL DEMOLIDO</t>
  </si>
  <si>
    <t xml:space="preserve">DEMOLIÇÃO PAREDE DO SANITÁRIO = (0,25*2,50 * 0,20) * 2 </t>
  </si>
  <si>
    <t>ED-48467</t>
  </si>
  <si>
    <t>REMOÇÃO DE LOUÇAS (LAVATÓRIO, BANHEIRA, PIA, VASO SANITÁRIO, TANQUE), COM REAPROVEITAMENTO, INCLUSIVE AFASTAMENTO E EMPILHAMENTO, EXCLUSIVE TRANSPORTE E RETIRADA DO MATERIAL REMOVIDO NÃO REAPROVEITÁVEL</t>
  </si>
  <si>
    <t>CONFORME PROJETO DE DEMOLIÇÃO (REMOÇÃO DE VASOS SANITÁRIOS, PIAS, MICTÓRIOS, ETC)</t>
  </si>
  <si>
    <t>ED-48493</t>
  </si>
  <si>
    <t>PORTA SANITARIO EXTERNO = 0,60 X 1,90</t>
  </si>
  <si>
    <t>ED-48497</t>
  </si>
  <si>
    <t>PORTAO = 2,25 X 1,85 X 2 + PORTAS DO VESTIARIO = 0,80 X 2,10 X 4 + PORTAS PROXIMAS AO SANITÁRIO = 0,80 X 2,10 X 4 + PORTAS DOS SANITARIOS = 0,65 X 2,10 X 2</t>
  </si>
  <si>
    <t>ED-28348</t>
  </si>
  <si>
    <t>REMOÇÃO MANUAL DE DIVISÓRIA EM PEDRA (MÁRMORE, GRANITO, ARDÓSIA, MARMORITE, ETC.), COM REAPROVEITAMENTO, INCLUSIVE RASGO EM ALVENARIA, REMOÇÃO DE ACESSÓRIOS DE FIXAÇÃO, AFASTAMENTO E EMPILHAMENTO, EXCLUSIVE TRANSPORTE E RETIRADA DO MATERIAL REMOVIDO NÃO REAPROVEITÁVEL</t>
  </si>
  <si>
    <t>DIVISORIA SANITARIO = (1,83 + 1,05)*2 * 1,90 + DIVISORIA VESTIARIO = (3,80 + 1,05+1,85)*2*1,90</t>
  </si>
  <si>
    <t>DEMOLIÇÃO DE REVESTIMENTO CERÂMICO, DE FORMA MECANIZADA COM MARTELETE,SEM REAPROVEITAMENTO. AF_09/2023</t>
  </si>
  <si>
    <t xml:space="preserve">PERÍMETRO VESTIÁRIO = ( 1,15+ 1,85+5,70+3,80+4,55+1,05) X ALTURA DO REVESTIMENTO (1,67) X 2 UNIDADES  + PERIMETRO DOS SANITÁRIOS = (4,85 + 1,83+ 4,10 + 0,10 + 1,83) X ALTURA DO REVESTIMENTO (1,67) X 2 UNIDADES + AREA DE PAREDE SANITARIO EXTERNO = 1,86 X 0,57 X2 + 2,26 X 0,57 X 2 + 2,27*2,26 - 0,60*1,90 + 2,27 * 1,86 </t>
  </si>
  <si>
    <t>ED-48509</t>
  </si>
  <si>
    <t>REMOÇÃO MANUAL DE TELHA METÁLICA OU PVC, COM REAPROVEITAMENTO, INCLUSIVE AFASTAMENTO E EMPILHAMENTO, EXCLUSIVE TRANSPORTE E RETIRADA DO
MATERIAL REMOVIDO NÃO REAPROVEITÁVEL</t>
  </si>
  <si>
    <t>REMOÇÃO DO TELHADO EXISTENTE CONFORME MEDIÇÃO IN LOCO DO TELHADO GALVANIZADO</t>
  </si>
  <si>
    <t>REMOÇÃO DE INTERRUPTORES/TOMADAS ELÉTRICAS, DE FORMA MANUAL, SEM REAPROVEITAMENTO. AF_09/2023</t>
  </si>
  <si>
    <t>uni</t>
  </si>
  <si>
    <t>ESTIMATIVA PARA SUBSTITUIÇÃO DAS TOMADAS ANTIGAS POR MODELOS NOVOS</t>
  </si>
  <si>
    <t>ED-51125</t>
  </si>
  <si>
    <t>TRANSPORTE DE MATERIAL DEMOLIDO EM CAÇAMBA, EXCLUSIVE
CARGA MANUAL OU MECÂNICA</t>
  </si>
  <si>
    <t>TRANSPORTE DOS MATERIAIS DEMOLIDOS</t>
  </si>
  <si>
    <t>CARGA MECÂNICA DE MATERIAL DE QUALQUER NATUREZA
SOBRE CAMINHÃO, EXCLUSIVE TRANSPORTE</t>
  </si>
  <si>
    <t>CARGA DOS MATERIAIS DEMOLIDOS</t>
  </si>
  <si>
    <t>2.5</t>
  </si>
  <si>
    <t>2.6</t>
  </si>
  <si>
    <t>2.7</t>
  </si>
  <si>
    <t>2.8</t>
  </si>
  <si>
    <t>2.9</t>
  </si>
  <si>
    <t>2.10</t>
  </si>
  <si>
    <t>2.11</t>
  </si>
  <si>
    <t>2.12</t>
  </si>
  <si>
    <t>5.2</t>
  </si>
  <si>
    <t>6.</t>
  </si>
  <si>
    <t>9.4</t>
  </si>
  <si>
    <t>9.5</t>
  </si>
  <si>
    <t>9.6</t>
  </si>
  <si>
    <t>9.7</t>
  </si>
  <si>
    <t>9.8</t>
  </si>
  <si>
    <t>9.9</t>
  </si>
  <si>
    <t>12.6</t>
  </si>
  <si>
    <t>12.7</t>
  </si>
  <si>
    <t>12.8</t>
  </si>
  <si>
    <t>12.9</t>
  </si>
  <si>
    <t>12.10</t>
  </si>
  <si>
    <t>12.11</t>
  </si>
  <si>
    <t>12.12</t>
  </si>
  <si>
    <t>12.13</t>
  </si>
  <si>
    <t>12.14</t>
  </si>
  <si>
    <t>12.15</t>
  </si>
  <si>
    <t>12.16</t>
  </si>
  <si>
    <t>12.17</t>
  </si>
  <si>
    <t>12.18</t>
  </si>
  <si>
    <t>14.2</t>
  </si>
  <si>
    <t>14.3</t>
  </si>
  <si>
    <t>14.4</t>
  </si>
  <si>
    <t>14.5</t>
  </si>
  <si>
    <t>14.6</t>
  </si>
  <si>
    <t>14.7</t>
  </si>
  <si>
    <t>14.8</t>
  </si>
  <si>
    <t>14.9</t>
  </si>
  <si>
    <t>14.10</t>
  </si>
  <si>
    <t>14.11</t>
  </si>
  <si>
    <t>14.12</t>
  </si>
  <si>
    <t>14.13</t>
  </si>
  <si>
    <t>14.14</t>
  </si>
  <si>
    <t>14.15</t>
  </si>
  <si>
    <t>15.1</t>
  </si>
  <si>
    <t>LUIS HELVECIO SILVA ARAUJO</t>
  </si>
  <si>
    <t xml:space="preserve">Sanit. Masc. 2 + Sanit. Feminino: 1 + Vestiarios: (4*2) + Sant. Externo: 1 </t>
  </si>
  <si>
    <t>ED-5636</t>
  </si>
  <si>
    <t>RALO SIFONADO PVC CÔNICO COM SAÍDA ARTICULADA 100 X 40
MM COM GRELHA PVC</t>
  </si>
  <si>
    <t>SANITÁRIOS = (4,85 * 1,83) * 2 = 17,75 M2 + VESTIÁRIOS = (4,55 * 3,80) * 2 + (1,15*1,85) * 2 = 38,83 M2 + HALLS DOS VESTIARIOS: 1,74*2= 3,48M² + SANITÁRIO EXTERNO =  (2,27 X 1,13)= 2,56M2 + PISO DA QUADRA = 32,00 X 18,70 = 598,40M2</t>
  </si>
  <si>
    <t>COMPOSIÇÃO DE CUSTO UNITÁRIO</t>
  </si>
  <si>
    <t>COMPOSIÇÃO 001</t>
  </si>
  <si>
    <t>DESCRIÇÃO</t>
  </si>
  <si>
    <t>COMPOSIÇÃO</t>
  </si>
  <si>
    <t>001</t>
  </si>
  <si>
    <t>TIPO</t>
  </si>
  <si>
    <t>UNIDADE</t>
  </si>
  <si>
    <t>ÍNDICE</t>
  </si>
  <si>
    <t>CUSTO
UNITARIO</t>
  </si>
  <si>
    <t>CUSTO
TOTAL</t>
  </si>
  <si>
    <t>MATERIAL</t>
  </si>
  <si>
    <t>SERVIÇO</t>
  </si>
  <si>
    <t>H</t>
  </si>
  <si>
    <t>SERVENTE COM ENCARGOS COMPLEMENTARES</t>
  </si>
  <si>
    <t>M</t>
  </si>
  <si>
    <t>M²</t>
  </si>
  <si>
    <t>TOTAL</t>
  </si>
  <si>
    <t>REDE DE PROTEÇÃO VERTICAL PARA QUADRA POLIESPORTIVA - FORNECIMENTO E INSTALAÇÃO</t>
  </si>
  <si>
    <t>COTAÇÃO</t>
  </si>
  <si>
    <t>CORDA DE POLIETILENO FIO 4 MM</t>
  </si>
  <si>
    <t>PEDREIRO COM ENCARGOS COMPLEMENTARES</t>
  </si>
  <si>
    <t>Estimativa: 10uni</t>
  </si>
  <si>
    <t>FALTA: REDE PROTEÇÃO</t>
  </si>
  <si>
    <t>PLACAR</t>
  </si>
  <si>
    <t>BANCOS RESERVAS</t>
  </si>
  <si>
    <t>REDE DE PROTECAO DE NYLON, FIO 4 MM, MALHA 12 CM X 12 CM</t>
  </si>
  <si>
    <t>14.16</t>
  </si>
  <si>
    <t>comprimento x altura: ((32+19+1,55+13+0,92+0,94)*7,10)+(16,84*6,60)</t>
  </si>
  <si>
    <t>COMPOSIÇÃO 002</t>
  </si>
  <si>
    <t>002</t>
  </si>
  <si>
    <t xml:space="preserve">BANCO LONGARINA PLASTICA EM POLIPROPILENO 5 LUGARES </t>
  </si>
  <si>
    <t>BANCO LONGARINA PLASTICA EM POLIPROPILENO 5 LUGARES - FORNECIMENTO E INSTALAÇÃO</t>
  </si>
  <si>
    <t>SERRALHEIRO COM ENCARGOS COMPLEMENTARES</t>
  </si>
  <si>
    <t>14.17</t>
  </si>
  <si>
    <t>bancos reservas = 4 unid</t>
  </si>
  <si>
    <t>5.3</t>
  </si>
  <si>
    <t>ED-50659</t>
  </si>
  <si>
    <t>CALHA EM CHAPA GALVANIZADA, ESP. 0,65MM (GSG-24), COM DESENVOLVIMENTO DE 75CM, INCLUSIVE IÇAMENTO MANUAL VERTICAL</t>
  </si>
  <si>
    <t xml:space="preserve">39,15 x 2 lados </t>
  </si>
  <si>
    <t>5.4</t>
  </si>
  <si>
    <t>5.5</t>
  </si>
  <si>
    <t>5.6</t>
  </si>
  <si>
    <t>ED-50669</t>
  </si>
  <si>
    <t>CONDUTOR CIRCULAR DE ÁGUA PLUVIAL PARA DO TELHADO EM TUBO DE PVC, DIÂMETRO DE 75MM, INCLUSIVE CONEXÕES E SUPORTES</t>
  </si>
  <si>
    <t>ED-48669</t>
  </si>
  <si>
    <t>FORNECIMENTO E ASSENTAMENTO DE TUBO PVC RÍGIDO, DRENAGEM/PLUVIAL, PBV - SÉRIE NORMAL, DN 100 MM (4"), INCLUSIVE CONEXÕES</t>
  </si>
  <si>
    <t>ED-49889</t>
  </si>
  <si>
    <t>CAIXA DE ESGOTO DE INSPEÇÃO/PASSAGEM EM ALVENARIA (60X60X100CM), REVESTIMENTO EM ARGAMASSA COM ADITIVO IMPERMEABILIZANTE, COM TAMPA DE CONCRETO, INCLUSIVE ESCAVAÇÃO, REATERRO E TRANSPORTE COM RETIRADA DO MATERIAL ESCAVADO (EM CAÇAMBA)</t>
  </si>
  <si>
    <t xml:space="preserve">captação agua das calhas - 1 cada lado </t>
  </si>
  <si>
    <t>Comprimento lateral + 4,50 ate a rua = (39,15+4,50)*2</t>
  </si>
  <si>
    <t xml:space="preserve">4 saídas cada lado com 8,40m altura = (4*(8,40+1,40+1,40)*2) </t>
  </si>
  <si>
    <t xml:space="preserve">1,40 de beiral + 1,40 no piso </t>
  </si>
  <si>
    <t xml:space="preserve">ADMINISTRAÇÃO DE OBRA E SERVIÇOS PRELIMINARES </t>
  </si>
  <si>
    <t>DEMOLIÇÃO MANUAL DE PISO CERÂMICO OU LADRILHO HIDRÁULICO, INCLUSIVE AFASTAMENTO E EMPILHAMENTO, EXCLUSIVE DEMOLIÇÃO DE CONTRAPISO, TRANSPORTE E RETIRADA DO MATERIAL DEMOLIDO</t>
  </si>
  <si>
    <t>REMOÇÃO MANUAL DE ESQUADRIA METÁLICA, COM REAPROVEITAMENTO, INCLUSIVE MARCO/ALIZAR/GUARNIÇÕES, AFASTAMENTO E EMPILHAMENTO, EXCLUSIVE TRANSPORTE E RETIRADA DO MATERIAL REMOVIDO NÃO REAPROVEITÁVEL</t>
  </si>
  <si>
    <t>REMOÇÃO MANUAL DE ESQUADRIA EM MADEIRA, COM REAPROVEITAMENTO, INCLUSIVE REMOÇÃO DE MARCO/ALIZAR/ GUARNIÇÕES, AFASTAMENTO E EMPILHAMENTO, EXCLUSIVE TRANSPORTE E RETIRADA DO MATERIAL REMOVIDO NÃO REAPROVEITÁVEL</t>
  </si>
  <si>
    <t>ESCADA: 0,8*2,10 + SANIT. MASC: 0,9*2,10 + 0,9*1,80 + SANT. FEM.: 0,9*2,10 + BILHETERIA: 0,7*2,10 + HALLS DE ENTRADA VESTIARIOS: 0,8*2,10*2 + VESTIÁRIOS: ((0,8*2,10)+(0,7*1,80) + (0,6*1,80*4))*2 + SANIT.PAV SUPERIOR: 0,7*2,10 + SANITARIO EXTERNO: 0,6*1,90</t>
  </si>
  <si>
    <t>7.8</t>
  </si>
  <si>
    <t>ED-28533</t>
  </si>
  <si>
    <t>ANDAIME EM CAVALETE METÁLICO PARA FORRO OU SERVIÇO EM ALTURA INTERNO, COM CHAPA DE COMPENSADO E TÁBUA, COM REAPROVEITAMENTO, INCLUSIVE MONTAGEM/DESMONTAGEM E REMANEJAMENTO</t>
  </si>
  <si>
    <t>8.8</t>
  </si>
  <si>
    <t>ED-51097</t>
  </si>
  <si>
    <t>COMPACTAÇÃO MANUAL DE ATERRO COM SOQUETE, INCLUSIVE ESPALHAMENTO MANUAL</t>
  </si>
  <si>
    <t>àrea de aterro para bancos dos vestiários = ((1,30-0,14-0,14)*(0,40-0,14)*(0,50))*2</t>
  </si>
  <si>
    <t>Paredes externas: (((36,35+36,35+27,60+7,75+7,85+12)*7,20)+((4+4)*2,91)) - (0,85*2,10*9)-(0,6*1,90) - (1,20*1,80) - (2,80*3,40) -(2,9*3,40) - (0,17*2) - (0,39*4) - (0,64*4)) + Paredes internas laterais (arquibancada): ((4,86-1,30)*32,90*2)) + Paredes hall de entrada: ((2,80+3,10+3,10+2,9+3,10+3,10)*3,40) - (0,85*2,10*2) + Paredes interna escada: (((1,40+2,70)*5,50) + ((1,40+2,70)*2,50)) - (0,8*2,10) + Paredes internas do sanitario masculino: ((1,83+1,83+4,85+4,85)*2,50) -(1,83+1,83+4,85+4,85)*1,80) - (0,9*(2,10-1,80)) + paredes internas bar: ((5,35+1,98+1,98)*(2,50-1,67)) + paredes internas sanitario feminino: ((1,83+1,83+4,85+4,85)*2,50)-((1,83+1,83+4,85+4,85)*1,80) - ((0,9*(2,10-1,80)) + Paredes internas bilheteria: ((1,40+1,40+2,85+2,85)*2,50))-(0,7*2,10)) + Paredes internas vestiario 1: ((1,15+ 2,11+3,66+2,04+1,52+4,55+1,69)*2,67)+ (( 6,87m² *2 + (2,13*4,07)) -((1,15+2,11+3,66+2,04+1,52+4,55+1,69)*1,80)-(3,67m² - 1,94m² - (2,13*1,80)) - (0,8*(2,10-1,80))  + Paredes internas vestiário 2: ((1,15+2,11+3,66+2,04+1,52+4,55+1,69)*2,67)+ (( 6,87m²*2 + (2,13*4,07)) -((1,15+2,11+3,66+2,04+1,52+4,55+1,69)*1,80)-(3,67m² - 1,94m² - (2,13*1,80)) - (0,8*(2,10-1,80) + Paredes do Hall do vestiário 1 : ((1,72+ 1,72+1)*2,67) - (0,8*2,10*2) +  Paredes do Hall do vestiário 2 : ((1,72+ 1,72+1)*2,67) - (0,8*2,10*2) + Parede interna final da quadra (lado vestiarios): (18,70*7,20) + (4,15*7,20) + (4,35*7,20) - (5,77) + Parede inicio da quadra (lateral arquibancada): ((3,05*4,10)+(2,95*4,10)) - (4,78) + paredes da circulação: (16,84*2,50*2) + ((5,15+5,15)*2,50)+(2,70*6) + (2,85*6) + (1,50*4,10*2) + (4,55*1,30) - (0,85*2,10*2)-(0,8*2,10) - (0,7*2,10*2) - (0,9*2,10*2) + Paredes internas segundo pav.: (27,20*4,60) + (6,60m²*4)+(1,55*(3,60-2,40)) + ((2,85+1,40)*(2,50-1,67)+(1,55*3,60)-(0,7*2,10)</t>
  </si>
  <si>
    <t>Obra: Reforma e Manutenção do Ginásio Poliesportivo Municipal Helio de Araujo Silva</t>
  </si>
  <si>
    <t>CRONOGRAMA FÍSICO-FINANCEIRO</t>
  </si>
  <si>
    <t>Unidade Federativa: MG</t>
  </si>
  <si>
    <t>ADMINISTRAÇÃO DE OBRA E SERVIÇOS PRELIMINARES</t>
  </si>
  <si>
    <t>SISTEMA DE COBERTURA</t>
  </si>
  <si>
    <t>IMPERMEABILIZAÇÃO</t>
  </si>
  <si>
    <t>SISTEMAS DE PISO</t>
  </si>
  <si>
    <t>PINTURAS E ACABAMENTO</t>
  </si>
  <si>
    <t>INSTALAÇÃO HIDRAULICA</t>
  </si>
  <si>
    <t>INSTALAÇÃO SANITÁRIA</t>
  </si>
  <si>
    <t>INSTALAÇÃO ELÉTRICA</t>
  </si>
  <si>
    <t>Piranga/MG, 04 de setembro de 2025</t>
  </si>
  <si>
    <t>PORTÕES DOS HALLS DE ENTRADA + QUADRA (FUNDOS): (0,85*2,20*2*2)+(1,85*2,25*2*2) + basculantes: (0,17+0,17+0,39+0,39+0,64+0,64+0,64+0,64+0,39+0,39)*2 + PORTÃO ACESSO ESCOLA: (1,20*1,80*2) + PORTAS LATERAIS EXTERNAS: (0,85*2,10*9*2)</t>
  </si>
  <si>
    <t>COMPOSIÇÃO 003</t>
  </si>
  <si>
    <t>003</t>
  </si>
  <si>
    <t>PLACAR ELETRONICO POLIESPORTIVO, VISIBILIDADE 100M , TAMANHO DOS DIGITOS 20CM  E DIMENSÕES 200X100X9</t>
  </si>
  <si>
    <t>PLACAR ELETRONICO POLIESPORTIVO, VISIBILIDADE 100M , TAMANHO DOS DIGITOS 20CM  E DIMENSÕES 200X100X9 - FORNECIMENTO E INSTALAÇÃO</t>
  </si>
  <si>
    <t>AUXILIAR DE ELETRICISTA COM ENCARGOS COMPLEMENTARES</t>
  </si>
  <si>
    <t>ELETRICISTA COM ENCARGOS COMPLEMENTARES</t>
  </si>
  <si>
    <t>ED-49665</t>
  </si>
  <si>
    <t>FORNECIMENTO DE ESTRUTURA METÁLICA EM PERFIL SOLDADO, INCLUSIVE FABRICAÇÃO, TRANSPORTE, MONTAGEM E APLICAÇÃO DE FUNDO PREPARADOR ANTICORROSIVO EM
SUPERFÍCIE METÁLICA, UMA (1) DEMÃO</t>
  </si>
  <si>
    <t>KG</t>
  </si>
  <si>
    <t>PERFIL U 100X50X2,25 = 3,41KG/M</t>
  </si>
  <si>
    <t>ED-49655</t>
  </si>
  <si>
    <t>ANCORAGEM DE BARRAS DE AÇO COM CHUMBADOR QUÍMICO À BASE DE RESINA POLIÉSTER, EXCLUSIVE FORNECIMENTO DE
BARRA</t>
  </si>
  <si>
    <t>dm3</t>
  </si>
  <si>
    <t>14.18</t>
  </si>
  <si>
    <t>1 UNIDADE</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</si>
</sst>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44" formatCode="_-&quot;R$&quot;\ * #,##0.00_-;\-&quot;R$&quot;\ * #,##0.00_-;_-&quot;R$&quot;\ * &quot;-&quot;??_-;_-@_-"/>
    <numFmt numFmtId="43" formatCode="_-* #,##0.00_-;\-* #,##0.00_-;_-* &quot;-&quot;??_-;_-@_-"/>
    <numFmt numFmtId="164" formatCode="_(* #,##0.00_);_(* \(#,##0.00\);_(* &quot;-&quot;??_);_(@_)"/>
    <numFmt numFmtId="165" formatCode="#,##0.00&quot; &quot;;&quot; (&quot;#,##0.00&quot;)&quot;;&quot; -&quot;#&quot; &quot;;@&quot; &quot;"/>
    <numFmt numFmtId="166" formatCode="#,##0.00&quot; &quot;;&quot;-&quot;#,##0.00&quot; &quot;;&quot; -&quot;#&quot; &quot;;@&quot; &quot;"/>
    <numFmt numFmtId="167" formatCode="[$R$-416]&quot; &quot;#,##0.00;[Red]&quot;-&quot;[$R$-416]&quot; &quot;#,##0.00"/>
    <numFmt numFmtId="168" formatCode="_-* #,##0.00\ _€_-;\-* #,##0.00\ _€_-;_-* &quot;-&quot;??\ _€_-;_-@_-"/>
    <numFmt numFmtId="169" formatCode="#\,##0."/>
    <numFmt numFmtId="170" formatCode="_(&quot;$&quot;* #,##0_);_(&quot;$&quot;* \(#,##0\);_(&quot;$&quot;* &quot;-&quot;_);_(@_)"/>
    <numFmt numFmtId="171" formatCode="_(&quot;$&quot;* #,##0.00_);_(&quot;$&quot;* \(#,##0.00\);_(&quot;$&quot;* &quot;-&quot;??_);_(@_)"/>
    <numFmt numFmtId="172" formatCode="\$#."/>
    <numFmt numFmtId="173" formatCode="#.00"/>
    <numFmt numFmtId="174" formatCode="0.00_)"/>
    <numFmt numFmtId="175" formatCode="%#.00"/>
    <numFmt numFmtId="176" formatCode="#\,##0.00"/>
    <numFmt numFmtId="177" formatCode="#,"/>
    <numFmt numFmtId="178" formatCode="_(* #,##0_);_(* \(#,##0\);_(* &quot;-&quot;_);_(@_)"/>
    <numFmt numFmtId="179" formatCode="_(* #,##0.00_);_(* \(#,##0.00\);_(* \-??_);_(@_)"/>
    <numFmt numFmtId="180" formatCode="&quot;R$&quot;\ #,##0.00"/>
    <numFmt numFmtId="181" formatCode="0.0000"/>
  </numFmts>
  <fonts count="89">
    <font>
      <sz val="11"/>
      <color rgb="FF00000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1"/>
      <color indexed="8"/>
      <name val="Arial"/>
      <family val="2"/>
    </font>
    <font>
      <sz val="10"/>
      <name val="Arial1"/>
    </font>
    <font>
      <sz val="10"/>
      <color rgb="FF000000"/>
      <name val="Arial1"/>
    </font>
    <font>
      <sz val="11"/>
      <color rgb="FF000000"/>
      <name val="Calibri"/>
      <family val="2"/>
    </font>
    <font>
      <b/>
      <i/>
      <sz val="16"/>
      <color rgb="FF000000"/>
      <name val="Arial"/>
      <family val="2"/>
    </font>
    <font>
      <b/>
      <i/>
      <u/>
      <sz val="11"/>
      <color rgb="FF000000"/>
      <name val="Arial"/>
      <family val="2"/>
    </font>
    <font>
      <sz val="11"/>
      <color rgb="FF000000"/>
      <name val="Arial"/>
      <family val="2"/>
    </font>
    <font>
      <sz val="11"/>
      <color indexed="8"/>
      <name val="Calibri"/>
      <family val="2"/>
    </font>
    <font>
      <sz val="10"/>
      <name val="Arial"/>
      <family val="2"/>
    </font>
    <font>
      <u/>
      <sz val="11"/>
      <color indexed="12"/>
      <name val="Arial"/>
      <family val="2"/>
    </font>
    <font>
      <sz val="10"/>
      <name val="Arial"/>
      <family val="2"/>
    </font>
    <font>
      <sz val="10"/>
      <name val="MS Sans Serif"/>
      <family val="2"/>
    </font>
    <font>
      <sz val="10"/>
      <name val="Times New Roman"/>
      <family val="1"/>
    </font>
    <font>
      <sz val="10"/>
      <name val="Times New Roman"/>
      <family val="1"/>
    </font>
    <font>
      <sz val="10"/>
      <color indexed="8"/>
      <name val="MS Sans Serif"/>
      <family val="2"/>
    </font>
    <font>
      <sz val="1"/>
      <color indexed="8"/>
      <name val="Courier"/>
      <family val="3"/>
    </font>
    <font>
      <u/>
      <sz val="6"/>
      <color indexed="36"/>
      <name val="MS Sans Serif"/>
      <family val="2"/>
    </font>
    <font>
      <sz val="8"/>
      <name val="Arial"/>
      <family val="2"/>
    </font>
    <font>
      <sz val="10"/>
      <name val="Courier"/>
      <family val="3"/>
    </font>
    <font>
      <sz val="12"/>
      <name val="Times New Roman"/>
      <family val="1"/>
    </font>
    <font>
      <b/>
      <i/>
      <sz val="16"/>
      <name val="Helv"/>
    </font>
    <font>
      <b/>
      <sz val="14"/>
      <name val="Arial"/>
      <family val="2"/>
    </font>
    <font>
      <sz val="1"/>
      <color indexed="18"/>
      <name val="Courier"/>
      <family val="3"/>
    </font>
    <font>
      <b/>
      <sz val="1"/>
      <color indexed="8"/>
      <name val="Courier"/>
      <family val="3"/>
    </font>
    <font>
      <sz val="10"/>
      <name val="Arial"/>
      <family val="2"/>
    </font>
    <font>
      <sz val="10"/>
      <name val="Arial"/>
      <family val="2"/>
    </font>
    <font>
      <sz val="8"/>
      <color indexed="8"/>
      <name val="Arial"/>
      <family val="2"/>
    </font>
    <font>
      <b/>
      <sz val="16"/>
      <name val="Arial"/>
      <family val="2"/>
    </font>
    <font>
      <sz val="10"/>
      <color indexed="8"/>
      <name val="Arial"/>
      <family val="2"/>
    </font>
    <font>
      <sz val="10"/>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1"/>
      <color indexed="56"/>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10"/>
      <name val="Arial"/>
      <family val="2"/>
    </font>
    <font>
      <sz val="10"/>
      <name val="Arial"/>
      <family val="2"/>
    </font>
    <font>
      <sz val="10"/>
      <name val="Arial"/>
      <family val="2"/>
    </font>
    <font>
      <b/>
      <sz val="12"/>
      <name val="Arial"/>
      <family val="2"/>
    </font>
    <font>
      <sz val="12"/>
      <name val="Arial"/>
      <family val="2"/>
    </font>
    <font>
      <sz val="10"/>
      <name val="Arial"/>
      <family val="2"/>
    </font>
    <font>
      <sz val="10"/>
      <color rgb="FF000000"/>
      <name val="Arial"/>
      <family val="2"/>
    </font>
    <font>
      <sz val="10"/>
      <color rgb="FFFF0000"/>
      <name val="Calibri"/>
      <family val="2"/>
      <scheme val="minor"/>
    </font>
    <font>
      <b/>
      <sz val="10"/>
      <name val="Calibri"/>
      <family val="2"/>
      <scheme val="minor"/>
    </font>
    <font>
      <sz val="10"/>
      <name val="Calibri"/>
      <family val="2"/>
      <scheme val="minor"/>
    </font>
    <font>
      <sz val="7"/>
      <name val="Calibri"/>
      <family val="2"/>
      <scheme val="minor"/>
    </font>
    <font>
      <b/>
      <sz val="7"/>
      <name val="Calibri"/>
      <family val="2"/>
      <scheme val="minor"/>
    </font>
    <font>
      <sz val="12"/>
      <color rgb="FF000000"/>
      <name val="Arial"/>
      <family val="2"/>
    </font>
  </fonts>
  <fills count="61">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indexed="52"/>
        <bgColor indexed="64"/>
      </patternFill>
    </fill>
    <fill>
      <patternFill patternType="solid">
        <fgColor indexed="26"/>
        <bgColor indexed="64"/>
      </patternFill>
    </fill>
    <fill>
      <patternFill patternType="solid">
        <fgColor indexed="31"/>
        <bgColor indexed="41"/>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2"/>
      </patternFill>
    </fill>
    <fill>
      <patternFill patternType="solid">
        <fgColor indexed="47"/>
        <bgColor indexed="41"/>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4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14929">
    <xf numFmtId="0" fontId="0" fillId="0" borderId="0"/>
    <xf numFmtId="0" fontId="19" fillId="0" borderId="0" applyNumberFormat="0" applyBorder="0" applyProtection="0"/>
    <xf numFmtId="0" fontId="19" fillId="0" borderId="0" applyNumberFormat="0" applyBorder="0" applyProtection="0"/>
    <xf numFmtId="165" fontId="19" fillId="0" borderId="0" applyBorder="0" applyProtection="0"/>
    <xf numFmtId="165" fontId="19" fillId="0" borderId="0" applyBorder="0" applyProtection="0"/>
    <xf numFmtId="0" fontId="20" fillId="0" borderId="0" applyNumberFormat="0" applyBorder="0" applyProtection="0"/>
    <xf numFmtId="0" fontId="19" fillId="0" borderId="0" applyNumberFormat="0" applyBorder="0" applyProtection="0"/>
    <xf numFmtId="166" fontId="20" fillId="0" borderId="0" applyBorder="0" applyProtection="0"/>
    <xf numFmtId="0" fontId="21" fillId="0" borderId="0" applyNumberFormat="0" applyBorder="0" applyProtection="0">
      <alignment horizontal="center"/>
    </xf>
    <xf numFmtId="0" fontId="21" fillId="0" borderId="0" applyNumberFormat="0" applyBorder="0" applyProtection="0">
      <alignment horizontal="center" textRotation="90"/>
    </xf>
    <xf numFmtId="0" fontId="15" fillId="0" borderId="0"/>
    <xf numFmtId="9" fontId="15" fillId="0" borderId="0" applyFont="0" applyFill="0" applyBorder="0" applyAlignment="0" applyProtection="0"/>
    <xf numFmtId="0" fontId="22" fillId="0" borderId="0" applyNumberFormat="0" applyBorder="0" applyProtection="0"/>
    <xf numFmtId="167" fontId="22" fillId="0" borderId="0" applyBorder="0" applyProtection="0"/>
    <xf numFmtId="164" fontId="17" fillId="0" borderId="0" applyFont="0" applyFill="0" applyBorder="0" applyAlignment="0" applyProtection="0"/>
    <xf numFmtId="164" fontId="15" fillId="0" borderId="0" applyFont="0" applyFill="0" applyBorder="0" applyAlignment="0" applyProtection="0"/>
    <xf numFmtId="165" fontId="19" fillId="0" borderId="0" applyBorder="0" applyProtection="0"/>
    <xf numFmtId="0" fontId="15" fillId="0" borderId="0"/>
    <xf numFmtId="0" fontId="15" fillId="0" borderId="0"/>
    <xf numFmtId="0" fontId="15" fillId="0" borderId="0"/>
    <xf numFmtId="0" fontId="23" fillId="0" borderId="0"/>
    <xf numFmtId="164" fontId="15" fillId="0" borderId="0" applyFont="0" applyFill="0" applyBorder="0" applyAlignment="0" applyProtection="0"/>
    <xf numFmtId="164" fontId="17" fillId="0" borderId="0" applyFont="0" applyFill="0" applyBorder="0" applyAlignment="0" applyProtection="0"/>
    <xf numFmtId="0" fontId="14" fillId="0" borderId="0"/>
    <xf numFmtId="0" fontId="13" fillId="0" borderId="0"/>
    <xf numFmtId="0" fontId="25" fillId="0" borderId="0"/>
    <xf numFmtId="164" fontId="17" fillId="0" borderId="0" applyFont="0" applyFill="0" applyBorder="0" applyAlignment="0" applyProtection="0"/>
    <xf numFmtId="0" fontId="23" fillId="0" borderId="0"/>
    <xf numFmtId="164" fontId="15" fillId="0" borderId="0" applyFont="0" applyFill="0" applyBorder="0" applyAlignment="0" applyProtection="0"/>
    <xf numFmtId="9" fontId="15" fillId="0" borderId="0" applyFont="0" applyFill="0" applyBorder="0" applyAlignment="0" applyProtection="0"/>
    <xf numFmtId="0" fontId="20" fillId="0" borderId="0" applyNumberFormat="0" applyBorder="0" applyProtection="0"/>
    <xf numFmtId="0" fontId="26" fillId="0" borderId="0" applyNumberFormat="0" applyFill="0" applyBorder="0" applyAlignment="0" applyProtection="0">
      <alignment vertical="top"/>
      <protection locked="0"/>
    </xf>
    <xf numFmtId="44" fontId="17" fillId="0" borderId="0" applyFont="0" applyFill="0" applyBorder="0" applyAlignment="0" applyProtection="0"/>
    <xf numFmtId="9" fontId="17" fillId="0" borderId="0" applyFont="0" applyFill="0" applyBorder="0" applyAlignment="0" applyProtection="0"/>
    <xf numFmtId="9"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7" fillId="0" borderId="0" applyFont="0" applyFill="0" applyBorder="0" applyAlignment="0" applyProtection="0"/>
    <xf numFmtId="164" fontId="15" fillId="0" borderId="0" applyFont="0" applyFill="0" applyBorder="0" applyAlignment="0" applyProtection="0"/>
    <xf numFmtId="0" fontId="15" fillId="0" borderId="0"/>
    <xf numFmtId="0" fontId="27" fillId="0" borderId="0"/>
    <xf numFmtId="0" fontId="24" fillId="0" borderId="0"/>
    <xf numFmtId="0" fontId="12" fillId="0" borderId="0"/>
    <xf numFmtId="9" fontId="23" fillId="0" borderId="0" applyFont="0" applyFill="0" applyBorder="0" applyAlignment="0" applyProtection="0"/>
    <xf numFmtId="164" fontId="27" fillId="0" borderId="0" applyFont="0" applyFill="0" applyBorder="0" applyAlignment="0" applyProtection="0"/>
    <xf numFmtId="164" fontId="15" fillId="0" borderId="0" applyFont="0" applyFill="0" applyBorder="0" applyAlignment="0" applyProtection="0"/>
    <xf numFmtId="0" fontId="15" fillId="0" borderId="0"/>
    <xf numFmtId="0" fontId="15" fillId="0" borderId="0"/>
    <xf numFmtId="0" fontId="15" fillId="0" borderId="0"/>
    <xf numFmtId="0" fontId="11" fillId="0" borderId="0"/>
    <xf numFmtId="43" fontId="11" fillId="0" borderId="0" applyFont="0" applyFill="0" applyBorder="0" applyAlignment="0" applyProtection="0"/>
    <xf numFmtId="0" fontId="15" fillId="0" borderId="0"/>
    <xf numFmtId="0" fontId="11" fillId="0" borderId="0"/>
    <xf numFmtId="0" fontId="11" fillId="0" borderId="0"/>
    <xf numFmtId="0" fontId="11" fillId="0" borderId="0"/>
    <xf numFmtId="0" fontId="11" fillId="0" borderId="0"/>
    <xf numFmtId="0" fontId="15" fillId="0" borderId="0"/>
    <xf numFmtId="164" fontId="15" fillId="0" borderId="0" applyFont="0" applyFill="0" applyBorder="0" applyAlignment="0" applyProtection="0"/>
    <xf numFmtId="43" fontId="11" fillId="0" borderId="0" applyFont="0" applyFill="0" applyBorder="0" applyAlignment="0" applyProtection="0"/>
    <xf numFmtId="164" fontId="29" fillId="0" borderId="0" applyFont="0" applyFill="0" applyBorder="0" applyAlignment="0" applyProtection="0"/>
    <xf numFmtId="0" fontId="30" fillId="0" borderId="0"/>
    <xf numFmtId="9" fontId="29" fillId="0" borderId="0" applyFont="0" applyFill="0" applyBorder="0" applyAlignment="0" applyProtection="0"/>
    <xf numFmtId="0" fontId="31" fillId="0" borderId="0"/>
    <xf numFmtId="168" fontId="15" fillId="0" borderId="0" applyFont="0" applyFill="0" applyBorder="0" applyAlignment="0" applyProtection="0"/>
    <xf numFmtId="169" fontId="32" fillId="0" borderId="0">
      <protection locked="0"/>
    </xf>
    <xf numFmtId="0" fontId="16" fillId="6" borderId="17" applyFill="0" applyBorder="0" applyAlignment="0" applyProtection="0">
      <alignment vertical="center"/>
      <protection locked="0"/>
    </xf>
    <xf numFmtId="170" fontId="15" fillId="0" borderId="0" applyFont="0" applyFill="0" applyBorder="0" applyAlignment="0" applyProtection="0"/>
    <xf numFmtId="171" fontId="15" fillId="0" borderId="0" applyFont="0" applyFill="0" applyBorder="0" applyAlignment="0" applyProtection="0"/>
    <xf numFmtId="172" fontId="32" fillId="0" borderId="0">
      <protection locked="0"/>
    </xf>
    <xf numFmtId="0" fontId="32" fillId="0" borderId="0">
      <protection locked="0"/>
    </xf>
    <xf numFmtId="0" fontId="32" fillId="0" borderId="0">
      <protection locked="0"/>
    </xf>
    <xf numFmtId="173" fontId="32" fillId="0" borderId="0">
      <protection locked="0"/>
    </xf>
    <xf numFmtId="173" fontId="32" fillId="0" borderId="0">
      <protection locked="0"/>
    </xf>
    <xf numFmtId="0" fontId="33" fillId="0" borderId="0" applyNumberFormat="0" applyFill="0" applyBorder="0" applyAlignment="0" applyProtection="0">
      <alignment vertical="top"/>
      <protection locked="0"/>
    </xf>
    <xf numFmtId="38" fontId="34" fillId="2" borderId="0" applyNumberFormat="0" applyBorder="0" applyAlignment="0" applyProtection="0"/>
    <xf numFmtId="0" fontId="32" fillId="0" borderId="0">
      <protection locked="0"/>
    </xf>
    <xf numFmtId="0" fontId="32" fillId="0" borderId="0">
      <protection locked="0"/>
    </xf>
    <xf numFmtId="0" fontId="35" fillId="0" borderId="0"/>
    <xf numFmtId="10" fontId="34" fillId="7" borderId="1" applyNumberFormat="0" applyBorder="0" applyAlignment="0" applyProtection="0"/>
    <xf numFmtId="0" fontId="15" fillId="0" borderId="0">
      <alignment horizontal="centerContinuous" vertical="justify"/>
    </xf>
    <xf numFmtId="0" fontId="36" fillId="0" borderId="0" applyAlignment="0">
      <alignment horizontal="center"/>
    </xf>
    <xf numFmtId="174" fontId="37" fillId="0" borderId="0"/>
    <xf numFmtId="0" fontId="38" fillId="0" borderId="0">
      <alignment horizontal="left" vertical="center" indent="12"/>
    </xf>
    <xf numFmtId="0" fontId="34" fillId="0" borderId="17" applyBorder="0">
      <alignment horizontal="left" vertical="center" wrapText="1" indent="2"/>
      <protection locked="0"/>
    </xf>
    <xf numFmtId="0" fontId="34" fillId="0" borderId="17" applyBorder="0">
      <alignment horizontal="left" vertical="center" wrapText="1" indent="3"/>
      <protection locked="0"/>
    </xf>
    <xf numFmtId="10" fontId="15" fillId="0" borderId="0" applyFont="0" applyFill="0" applyBorder="0" applyAlignment="0" applyProtection="0"/>
    <xf numFmtId="175" fontId="32" fillId="0" borderId="0">
      <protection locked="0"/>
    </xf>
    <xf numFmtId="175" fontId="32" fillId="0" borderId="0">
      <protection locked="0"/>
    </xf>
    <xf numFmtId="176" fontId="32" fillId="0" borderId="0">
      <protection locked="0"/>
    </xf>
    <xf numFmtId="38" fontId="28" fillId="0" borderId="0" applyFont="0" applyFill="0" applyBorder="0" applyAlignment="0" applyProtection="0"/>
    <xf numFmtId="177" fontId="39" fillId="0" borderId="0">
      <protection locked="0"/>
    </xf>
    <xf numFmtId="178" fontId="29" fillId="0" borderId="0" applyFont="0" applyFill="0" applyBorder="0" applyAlignment="0" applyProtection="0"/>
    <xf numFmtId="0" fontId="28" fillId="0" borderId="0"/>
    <xf numFmtId="0" fontId="40" fillId="0" borderId="0">
      <protection locked="0"/>
    </xf>
    <xf numFmtId="0" fontId="40" fillId="0" borderId="0">
      <protection locked="0"/>
    </xf>
    <xf numFmtId="0" fontId="10" fillId="0" borderId="0"/>
    <xf numFmtId="43"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29" fillId="0" borderId="0"/>
    <xf numFmtId="0" fontId="9" fillId="0" borderId="0"/>
    <xf numFmtId="9" fontId="9"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71" fontId="15" fillId="0" borderId="0" applyFont="0" applyFill="0" applyBorder="0" applyAlignment="0" applyProtection="0"/>
    <xf numFmtId="0" fontId="9" fillId="0" borderId="0"/>
    <xf numFmtId="0" fontId="8" fillId="0" borderId="0"/>
    <xf numFmtId="43" fontId="8"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7"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2" fillId="0" borderId="0"/>
    <xf numFmtId="0" fontId="15" fillId="0" borderId="0"/>
    <xf numFmtId="0" fontId="15" fillId="0" borderId="0"/>
    <xf numFmtId="9"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0" fontId="46" fillId="0" borderId="0"/>
    <xf numFmtId="0" fontId="6"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0" fontId="46"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15" fillId="0" borderId="0" applyFont="0" applyFill="0" applyBorder="0" applyAlignment="0" applyProtection="0"/>
    <xf numFmtId="9" fontId="15"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15" fillId="0" borderId="0"/>
    <xf numFmtId="0" fontId="45" fillId="0" borderId="0"/>
    <xf numFmtId="9" fontId="15" fillId="0" borderId="0" applyFont="0" applyFill="0" applyBorder="0" applyAlignment="0" applyProtection="0"/>
    <xf numFmtId="164" fontId="15" fillId="0" borderId="0" applyFont="0" applyFill="0" applyBorder="0" applyAlignment="0" applyProtection="0"/>
    <xf numFmtId="0" fontId="15" fillId="0" borderId="0"/>
    <xf numFmtId="0" fontId="15" fillId="0" borderId="0"/>
    <xf numFmtId="164" fontId="15" fillId="0" borderId="0" applyFont="0" applyFill="0" applyBorder="0" applyAlignment="0" applyProtection="0"/>
    <xf numFmtId="0" fontId="15" fillId="0" borderId="0"/>
    <xf numFmtId="0" fontId="6" fillId="0" borderId="0"/>
    <xf numFmtId="0" fontId="15" fillId="0" borderId="0"/>
    <xf numFmtId="0" fontId="15" fillId="0" borderId="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horizontal="centerContinuous" vertical="justify"/>
    </xf>
    <xf numFmtId="0" fontId="1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5" fillId="0" borderId="0"/>
    <xf numFmtId="0" fontId="15" fillId="0" borderId="0"/>
    <xf numFmtId="0" fontId="15" fillId="0" borderId="0"/>
    <xf numFmtId="10" fontId="15"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164" fontId="1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71" fontId="15" fillId="0" borderId="0" applyFont="0" applyFill="0" applyBorder="0" applyAlignment="0" applyProtection="0"/>
    <xf numFmtId="43" fontId="6"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5" fillId="0" borderId="0"/>
    <xf numFmtId="164" fontId="15"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15" fillId="0" borderId="0"/>
    <xf numFmtId="0" fontId="6" fillId="0" borderId="0"/>
    <xf numFmtId="0" fontId="6" fillId="0" borderId="0"/>
    <xf numFmtId="0" fontId="6" fillId="0" borderId="0"/>
    <xf numFmtId="164" fontId="1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5" fillId="0" borderId="0"/>
    <xf numFmtId="0" fontId="15" fillId="0" borderId="0"/>
    <xf numFmtId="0" fontId="6" fillId="0" borderId="0"/>
    <xf numFmtId="0" fontId="15" fillId="0" borderId="0"/>
    <xf numFmtId="0" fontId="15" fillId="0" borderId="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horizontal="centerContinuous" vertical="justify"/>
    </xf>
    <xf numFmtId="0" fontId="1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5" fillId="0" borderId="0"/>
    <xf numFmtId="0" fontId="15" fillId="0" borderId="0"/>
    <xf numFmtId="0" fontId="15" fillId="0" borderId="0"/>
    <xf numFmtId="10" fontId="15"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164" fontId="1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71" fontId="15" fillId="0" borderId="0" applyFont="0" applyFill="0" applyBorder="0" applyAlignment="0" applyProtection="0"/>
    <xf numFmtId="43" fontId="6"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5" fillId="0" borderId="0"/>
    <xf numFmtId="164" fontId="15"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15" fillId="0" borderId="0">
      <alignment horizontal="centerContinuous" vertical="justify"/>
    </xf>
    <xf numFmtId="0" fontId="1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6" fillId="0" borderId="0"/>
    <xf numFmtId="0" fontId="6" fillId="0" borderId="0"/>
    <xf numFmtId="0" fontId="6" fillId="0" borderId="0"/>
    <xf numFmtId="0" fontId="15" fillId="0" borderId="0"/>
    <xf numFmtId="0" fontId="23"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6" fillId="0" borderId="0"/>
    <xf numFmtId="0" fontId="6" fillId="0" borderId="0"/>
    <xf numFmtId="0" fontId="6" fillId="0" borderId="0"/>
    <xf numFmtId="0" fontId="6" fillId="0" borderId="0"/>
    <xf numFmtId="0" fontId="6" fillId="0" borderId="0"/>
    <xf numFmtId="0" fontId="6"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0" fontId="15" fillId="0" borderId="0" applyFont="0" applyFill="0" applyBorder="0" applyAlignment="0" applyProtection="0"/>
    <xf numFmtId="9" fontId="17"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71" fontId="15" fillId="0" borderId="0" applyFont="0" applyFill="0" applyBorder="0" applyAlignment="0" applyProtection="0"/>
    <xf numFmtId="43" fontId="6"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0" fontId="6" fillId="0" borderId="0"/>
    <xf numFmtId="0" fontId="15" fillId="0" borderId="0"/>
    <xf numFmtId="0" fontId="15" fillId="0" borderId="0"/>
    <xf numFmtId="0" fontId="15" fillId="0" borderId="0"/>
    <xf numFmtId="0" fontId="15" fillId="0" borderId="0"/>
    <xf numFmtId="0" fontId="1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0" fontId="15"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0" fontId="6" fillId="0" borderId="0"/>
    <xf numFmtId="0" fontId="15" fillId="0" borderId="0"/>
    <xf numFmtId="0" fontId="15" fillId="0" borderId="0"/>
    <xf numFmtId="0" fontId="6" fillId="0" borderId="0"/>
    <xf numFmtId="0" fontId="6" fillId="0" borderId="0"/>
    <xf numFmtId="43" fontId="6"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6" fillId="0" borderId="0"/>
    <xf numFmtId="164" fontId="15" fillId="0" borderId="0" applyFont="0" applyFill="0" applyBorder="0" applyAlignment="0" applyProtection="0"/>
    <xf numFmtId="0" fontId="1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0" fontId="15"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5"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15" fillId="0" borderId="0" applyFont="0" applyFill="0" applyBorder="0" applyAlignment="0" applyProtection="0"/>
    <xf numFmtId="0" fontId="6" fillId="0" borderId="0"/>
    <xf numFmtId="0" fontId="6" fillId="0" borderId="0"/>
    <xf numFmtId="0" fontId="6" fillId="0" borderId="0"/>
    <xf numFmtId="164" fontId="15"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1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0" fontId="6" fillId="0" borderId="0"/>
    <xf numFmtId="164" fontId="15" fillId="0" borderId="0" applyFont="0" applyFill="0" applyBorder="0" applyAlignment="0" applyProtection="0"/>
    <xf numFmtId="0" fontId="6" fillId="0" borderId="0"/>
    <xf numFmtId="9" fontId="15" fillId="0" borderId="0" applyFont="0" applyFill="0" applyBorder="0" applyAlignment="0" applyProtection="0"/>
    <xf numFmtId="0" fontId="15" fillId="0" borderId="0"/>
    <xf numFmtId="0" fontId="15" fillId="0" borderId="0"/>
    <xf numFmtId="0" fontId="15" fillId="0" borderId="0"/>
    <xf numFmtId="0" fontId="6" fillId="0" borderId="0"/>
    <xf numFmtId="0" fontId="6" fillId="0" borderId="0"/>
    <xf numFmtId="0" fontId="6" fillId="0" borderId="0"/>
    <xf numFmtId="0" fontId="6" fillId="0" borderId="0"/>
    <xf numFmtId="0" fontId="6" fillId="0" borderId="0"/>
    <xf numFmtId="0" fontId="6" fillId="0" borderId="0"/>
    <xf numFmtId="0" fontId="1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5" fillId="0" borderId="0"/>
    <xf numFmtId="9"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1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5" fillId="0" borderId="0"/>
    <xf numFmtId="164" fontId="15" fillId="0" borderId="0" applyFont="0" applyFill="0" applyBorder="0" applyAlignment="0" applyProtection="0"/>
    <xf numFmtId="9" fontId="15" fillId="0" borderId="0" applyFont="0" applyFill="0" applyBorder="0" applyAlignment="0" applyProtection="0"/>
    <xf numFmtId="164" fontId="15" fillId="0" borderId="0" applyFont="0" applyFill="0" applyBorder="0" applyAlignment="0" applyProtection="0"/>
    <xf numFmtId="9" fontId="15"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15" fillId="0" borderId="0"/>
    <xf numFmtId="0" fontId="45" fillId="0" borderId="0"/>
    <xf numFmtId="9" fontId="15" fillId="0" borderId="0" applyFont="0" applyFill="0" applyBorder="0" applyAlignment="0" applyProtection="0"/>
    <xf numFmtId="164" fontId="15" fillId="0" borderId="0" applyFont="0" applyFill="0" applyBorder="0" applyAlignment="0" applyProtection="0"/>
    <xf numFmtId="0" fontId="15" fillId="0" borderId="0"/>
    <xf numFmtId="0" fontId="15" fillId="0" borderId="0"/>
    <xf numFmtId="164" fontId="15"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15" fillId="0" borderId="0">
      <alignment horizontal="centerContinuous" vertical="justify"/>
    </xf>
    <xf numFmtId="0" fontId="15" fillId="0" borderId="0"/>
    <xf numFmtId="0" fontId="6"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0"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71"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0" borderId="0"/>
    <xf numFmtId="43" fontId="6"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46" fillId="0" borderId="0"/>
    <xf numFmtId="0" fontId="15" fillId="0" borderId="0"/>
    <xf numFmtId="0" fontId="15" fillId="0" borderId="0"/>
    <xf numFmtId="0" fontId="15" fillId="0" borderId="0"/>
    <xf numFmtId="0" fontId="15" fillId="0" borderId="0"/>
    <xf numFmtId="0" fontId="15" fillId="0" borderId="0"/>
    <xf numFmtId="0" fontId="15" fillId="0" borderId="0"/>
    <xf numFmtId="0" fontId="46"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46"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8" fillId="0" borderId="0"/>
    <xf numFmtId="0" fontId="5" fillId="0" borderId="0"/>
    <xf numFmtId="43" fontId="5" fillId="0" borderId="0" applyFont="0" applyFill="0" applyBorder="0" applyAlignment="0" applyProtection="0"/>
    <xf numFmtId="0" fontId="28" fillId="0" borderId="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1"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47" fillId="18" borderId="0" applyNumberFormat="0" applyBorder="0" applyAlignment="0" applyProtection="0"/>
    <xf numFmtId="0" fontId="47" fillId="15" borderId="0" applyNumberFormat="0" applyBorder="0" applyAlignment="0" applyProtection="0"/>
    <xf numFmtId="0" fontId="47" fillId="16" borderId="0" applyNumberFormat="0" applyBorder="0" applyAlignment="0" applyProtection="0"/>
    <xf numFmtId="0" fontId="47" fillId="19" borderId="0" applyNumberFormat="0" applyBorder="0" applyAlignment="0" applyProtection="0"/>
    <xf numFmtId="0" fontId="47" fillId="20" borderId="0" applyNumberFormat="0" applyBorder="0" applyAlignment="0" applyProtection="0"/>
    <xf numFmtId="0" fontId="47" fillId="21" borderId="0" applyNumberFormat="0" applyBorder="0" applyAlignment="0" applyProtection="0"/>
    <xf numFmtId="0" fontId="48" fillId="10" borderId="0" applyNumberFormat="0" applyBorder="0" applyAlignment="0" applyProtection="0"/>
    <xf numFmtId="0" fontId="49" fillId="22" borderId="19" applyNumberFormat="0" applyAlignment="0" applyProtection="0"/>
    <xf numFmtId="0" fontId="50" fillId="23" borderId="20" applyNumberFormat="0" applyAlignment="0" applyProtection="0"/>
    <xf numFmtId="0" fontId="51" fillId="0" borderId="21" applyNumberFormat="0" applyFill="0" applyAlignment="0" applyProtection="0"/>
    <xf numFmtId="0" fontId="47" fillId="24" borderId="0" applyNumberFormat="0" applyBorder="0" applyAlignment="0" applyProtection="0"/>
    <xf numFmtId="0" fontId="47" fillId="25" borderId="0" applyNumberFormat="0" applyBorder="0" applyAlignment="0" applyProtection="0"/>
    <xf numFmtId="0" fontId="47" fillId="26" borderId="0" applyNumberFormat="0" applyBorder="0" applyAlignment="0" applyProtection="0"/>
    <xf numFmtId="0" fontId="47" fillId="19" borderId="0" applyNumberFormat="0" applyBorder="0" applyAlignment="0" applyProtection="0"/>
    <xf numFmtId="0" fontId="47" fillId="20" borderId="0" applyNumberFormat="0" applyBorder="0" applyAlignment="0" applyProtection="0"/>
    <xf numFmtId="0" fontId="47" fillId="27" borderId="0" applyNumberFormat="0" applyBorder="0" applyAlignment="0" applyProtection="0"/>
    <xf numFmtId="0" fontId="52" fillId="13" borderId="19" applyNumberFormat="0" applyAlignment="0" applyProtection="0"/>
    <xf numFmtId="0" fontId="53" fillId="9" borderId="0" applyNumberFormat="0" applyBorder="0" applyAlignment="0" applyProtection="0"/>
    <xf numFmtId="0" fontId="54" fillId="28" borderId="0" applyNumberFormat="0" applyBorder="0" applyAlignment="0" applyProtection="0"/>
    <xf numFmtId="0" fontId="5" fillId="0" borderId="0"/>
    <xf numFmtId="0" fontId="28" fillId="0" borderId="0"/>
    <xf numFmtId="0" fontId="15" fillId="29" borderId="22" applyNumberFormat="0" applyAlignment="0" applyProtection="0"/>
    <xf numFmtId="0" fontId="55" fillId="22" borderId="23" applyNumberFormat="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8" fillId="0" borderId="24" applyNumberFormat="0" applyFill="0" applyAlignment="0" applyProtection="0"/>
    <xf numFmtId="0" fontId="59" fillId="0" borderId="25" applyNumberFormat="0" applyFill="0" applyAlignment="0" applyProtection="0"/>
    <xf numFmtId="0" fontId="60" fillId="0" borderId="26" applyNumberFormat="0" applyFill="0" applyAlignment="0" applyProtection="0"/>
    <xf numFmtId="0" fontId="60" fillId="0" borderId="0" applyNumberFormat="0" applyFill="0" applyBorder="0" applyAlignment="0" applyProtection="0"/>
    <xf numFmtId="179" fontId="15" fillId="0" borderId="0" applyFill="0" applyBorder="0" applyAlignment="0" applyProtection="0"/>
    <xf numFmtId="43" fontId="5" fillId="0" borderId="0" applyFont="0" applyFill="0" applyBorder="0" applyAlignment="0" applyProtection="0"/>
    <xf numFmtId="0" fontId="1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4" fontId="1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23"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5" fillId="0" borderId="0"/>
    <xf numFmtId="0" fontId="1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9" fontId="23" fillId="0" borderId="0" applyFont="0" applyFill="0" applyBorder="0" applyAlignment="0" applyProtection="0"/>
    <xf numFmtId="0" fontId="23" fillId="0" borderId="0"/>
    <xf numFmtId="0" fontId="15" fillId="0" borderId="0"/>
    <xf numFmtId="0" fontId="23" fillId="0" borderId="0"/>
    <xf numFmtId="0" fontId="15" fillId="0" borderId="0"/>
    <xf numFmtId="0" fontId="15" fillId="0" borderId="0"/>
    <xf numFmtId="0" fontId="15" fillId="0" borderId="0"/>
    <xf numFmtId="0" fontId="28" fillId="0" borderId="0"/>
    <xf numFmtId="0" fontId="1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3" fillId="0" borderId="0"/>
    <xf numFmtId="0" fontId="3" fillId="38" borderId="0" applyNumberFormat="0" applyBorder="0" applyAlignment="0" applyProtection="0"/>
    <xf numFmtId="0" fontId="3" fillId="42" borderId="0" applyNumberFormat="0" applyBorder="0" applyAlignment="0" applyProtection="0"/>
    <xf numFmtId="0" fontId="3" fillId="46" borderId="0" applyNumberFormat="0" applyBorder="0" applyAlignment="0" applyProtection="0"/>
    <xf numFmtId="0" fontId="3" fillId="50" borderId="0" applyNumberFormat="0" applyBorder="0" applyAlignment="0" applyProtection="0"/>
    <xf numFmtId="0" fontId="3" fillId="54" borderId="0" applyNumberFormat="0" applyBorder="0" applyAlignment="0" applyProtection="0"/>
    <xf numFmtId="0" fontId="3" fillId="58" borderId="0" applyNumberFormat="0" applyBorder="0" applyAlignment="0" applyProtection="0"/>
    <xf numFmtId="0" fontId="3" fillId="39" borderId="0" applyNumberFormat="0" applyBorder="0" applyAlignment="0" applyProtection="0"/>
    <xf numFmtId="0" fontId="3" fillId="43" borderId="0" applyNumberFormat="0" applyBorder="0" applyAlignment="0" applyProtection="0"/>
    <xf numFmtId="0" fontId="3" fillId="47" borderId="0" applyNumberFormat="0" applyBorder="0" applyAlignment="0" applyProtection="0"/>
    <xf numFmtId="0" fontId="3" fillId="51" borderId="0" applyNumberFormat="0" applyBorder="0" applyAlignment="0" applyProtection="0"/>
    <xf numFmtId="0" fontId="3" fillId="55" borderId="0" applyNumberFormat="0" applyBorder="0" applyAlignment="0" applyProtection="0"/>
    <xf numFmtId="0" fontId="3" fillId="59" borderId="0" applyNumberFormat="0" applyBorder="0" applyAlignment="0" applyProtection="0"/>
    <xf numFmtId="0" fontId="74" fillId="40" borderId="0" applyNumberFormat="0" applyBorder="0" applyAlignment="0" applyProtection="0"/>
    <xf numFmtId="0" fontId="74" fillId="44" borderId="0" applyNumberFormat="0" applyBorder="0" applyAlignment="0" applyProtection="0"/>
    <xf numFmtId="0" fontId="74" fillId="48" borderId="0" applyNumberFormat="0" applyBorder="0" applyAlignment="0" applyProtection="0"/>
    <xf numFmtId="0" fontId="74" fillId="52" borderId="0" applyNumberFormat="0" applyBorder="0" applyAlignment="0" applyProtection="0"/>
    <xf numFmtId="0" fontId="74" fillId="56" borderId="0" applyNumberFormat="0" applyBorder="0" applyAlignment="0" applyProtection="0"/>
    <xf numFmtId="0" fontId="74" fillId="60" borderId="0" applyNumberFormat="0" applyBorder="0" applyAlignment="0" applyProtection="0"/>
    <xf numFmtId="0" fontId="64" fillId="30" borderId="0" applyNumberFormat="0" applyBorder="0" applyAlignment="0" applyProtection="0"/>
    <xf numFmtId="0" fontId="69" fillId="34" borderId="30" applyNumberFormat="0" applyAlignment="0" applyProtection="0"/>
    <xf numFmtId="0" fontId="71" fillId="35" borderId="33" applyNumberFormat="0" applyAlignment="0" applyProtection="0"/>
    <xf numFmtId="0" fontId="70" fillId="0" borderId="32" applyNumberFormat="0" applyFill="0" applyAlignment="0" applyProtection="0"/>
    <xf numFmtId="0" fontId="74" fillId="37" borderId="0" applyNumberFormat="0" applyBorder="0" applyAlignment="0" applyProtection="0"/>
    <xf numFmtId="0" fontId="74" fillId="41" borderId="0" applyNumberFormat="0" applyBorder="0" applyAlignment="0" applyProtection="0"/>
    <xf numFmtId="0" fontId="74" fillId="45" borderId="0" applyNumberFormat="0" applyBorder="0" applyAlignment="0" applyProtection="0"/>
    <xf numFmtId="0" fontId="74" fillId="49" borderId="0" applyNumberFormat="0" applyBorder="0" applyAlignment="0" applyProtection="0"/>
    <xf numFmtId="0" fontId="74" fillId="53" borderId="0" applyNumberFormat="0" applyBorder="0" applyAlignment="0" applyProtection="0"/>
    <xf numFmtId="0" fontId="74" fillId="57" borderId="0" applyNumberFormat="0" applyBorder="0" applyAlignment="0" applyProtection="0"/>
    <xf numFmtId="0" fontId="67" fillId="33" borderId="30" applyNumberFormat="0" applyAlignment="0" applyProtection="0"/>
    <xf numFmtId="0" fontId="65" fillId="31" borderId="0" applyNumberFormat="0" applyBorder="0" applyAlignment="0" applyProtection="0"/>
    <xf numFmtId="44" fontId="3" fillId="0" borderId="0" applyFont="0" applyFill="0" applyBorder="0" applyAlignment="0" applyProtection="0"/>
    <xf numFmtId="0" fontId="66" fillId="32" borderId="0" applyNumberFormat="0" applyBorder="0" applyAlignment="0" applyProtection="0"/>
    <xf numFmtId="0" fontId="3" fillId="0" borderId="0"/>
    <xf numFmtId="0" fontId="3" fillId="0" borderId="0"/>
    <xf numFmtId="0" fontId="3" fillId="0" borderId="0"/>
    <xf numFmtId="0" fontId="3" fillId="0" borderId="0"/>
    <xf numFmtId="0" fontId="28" fillId="0" borderId="0"/>
    <xf numFmtId="0" fontId="3" fillId="0" borderId="0"/>
    <xf numFmtId="0" fontId="3" fillId="36" borderId="34" applyNumberFormat="0" applyFont="0" applyAlignment="0" applyProtection="0"/>
    <xf numFmtId="0" fontId="68" fillId="34" borderId="31" applyNumberFormat="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61" fillId="0" borderId="27" applyNumberFormat="0" applyFill="0" applyAlignment="0" applyProtection="0"/>
    <xf numFmtId="0" fontId="62" fillId="0" borderId="28" applyNumberFormat="0" applyFill="0" applyAlignment="0" applyProtection="0"/>
    <xf numFmtId="0" fontId="63" fillId="0" borderId="29" applyNumberFormat="0" applyFill="0" applyAlignment="0" applyProtection="0"/>
    <xf numFmtId="0" fontId="63" fillId="0" borderId="0" applyNumberForma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75"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15"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5" fillId="0" borderId="0"/>
    <xf numFmtId="0" fontId="15" fillId="0" borderId="0"/>
    <xf numFmtId="0" fontId="15"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38" borderId="0" applyNumberFormat="0" applyBorder="0" applyAlignment="0" applyProtection="0"/>
    <xf numFmtId="0" fontId="2" fillId="42" borderId="0" applyNumberFormat="0" applyBorder="0" applyAlignment="0" applyProtection="0"/>
    <xf numFmtId="0" fontId="2" fillId="46" borderId="0" applyNumberFormat="0" applyBorder="0" applyAlignment="0" applyProtection="0"/>
    <xf numFmtId="0" fontId="2" fillId="50" borderId="0" applyNumberFormat="0" applyBorder="0" applyAlignment="0" applyProtection="0"/>
    <xf numFmtId="0" fontId="2" fillId="54" borderId="0" applyNumberFormat="0" applyBorder="0" applyAlignment="0" applyProtection="0"/>
    <xf numFmtId="0" fontId="2" fillId="58" borderId="0" applyNumberFormat="0" applyBorder="0" applyAlignment="0" applyProtection="0"/>
    <xf numFmtId="0" fontId="2" fillId="39" borderId="0" applyNumberFormat="0" applyBorder="0" applyAlignment="0" applyProtection="0"/>
    <xf numFmtId="0" fontId="2" fillId="43" borderId="0" applyNumberFormat="0" applyBorder="0" applyAlignment="0" applyProtection="0"/>
    <xf numFmtId="0" fontId="2" fillId="47" borderId="0" applyNumberFormat="0" applyBorder="0" applyAlignment="0" applyProtection="0"/>
    <xf numFmtId="0" fontId="2" fillId="51" borderId="0" applyNumberFormat="0" applyBorder="0" applyAlignment="0" applyProtection="0"/>
    <xf numFmtId="0" fontId="2" fillId="55" borderId="0" applyNumberFormat="0" applyBorder="0" applyAlignment="0" applyProtection="0"/>
    <xf numFmtId="0" fontId="2" fillId="59" borderId="0" applyNumberFormat="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36" borderId="34"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5"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5" fillId="0" borderId="0"/>
    <xf numFmtId="0" fontId="15" fillId="0" borderId="0"/>
    <xf numFmtId="0" fontId="15"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8" borderId="0" applyNumberFormat="0" applyBorder="0" applyAlignment="0" applyProtection="0"/>
    <xf numFmtId="0" fontId="1" fillId="42" borderId="0" applyNumberFormat="0" applyBorder="0" applyAlignment="0" applyProtection="0"/>
    <xf numFmtId="0" fontId="1" fillId="46" borderId="0" applyNumberFormat="0" applyBorder="0" applyAlignment="0" applyProtection="0"/>
    <xf numFmtId="0" fontId="1" fillId="50" borderId="0" applyNumberFormat="0" applyBorder="0" applyAlignment="0" applyProtection="0"/>
    <xf numFmtId="0" fontId="1" fillId="54" borderId="0" applyNumberFormat="0" applyBorder="0" applyAlignment="0" applyProtection="0"/>
    <xf numFmtId="0" fontId="1" fillId="58" borderId="0" applyNumberFormat="0" applyBorder="0" applyAlignment="0" applyProtection="0"/>
    <xf numFmtId="0" fontId="1" fillId="39" borderId="0" applyNumberFormat="0" applyBorder="0" applyAlignment="0" applyProtection="0"/>
    <xf numFmtId="0" fontId="1" fillId="43" borderId="0" applyNumberFormat="0" applyBorder="0" applyAlignment="0" applyProtection="0"/>
    <xf numFmtId="0" fontId="1" fillId="47" borderId="0" applyNumberFormat="0" applyBorder="0" applyAlignment="0" applyProtection="0"/>
    <xf numFmtId="0" fontId="1" fillId="51" borderId="0" applyNumberFormat="0" applyBorder="0" applyAlignment="0" applyProtection="0"/>
    <xf numFmtId="0" fontId="1" fillId="55" borderId="0" applyNumberFormat="0" applyBorder="0" applyAlignment="0" applyProtection="0"/>
    <xf numFmtId="0" fontId="1" fillId="59" borderId="0" applyNumberFormat="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28" fillId="0" borderId="0"/>
    <xf numFmtId="0" fontId="1" fillId="0" borderId="0"/>
    <xf numFmtId="0" fontId="1" fillId="36" borderId="34"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38" borderId="0" applyNumberFormat="0" applyBorder="0" applyAlignment="0" applyProtection="0"/>
    <xf numFmtId="0" fontId="1" fillId="42" borderId="0" applyNumberFormat="0" applyBorder="0" applyAlignment="0" applyProtection="0"/>
    <xf numFmtId="0" fontId="1" fillId="46" borderId="0" applyNumberFormat="0" applyBorder="0" applyAlignment="0" applyProtection="0"/>
    <xf numFmtId="0" fontId="1" fillId="50" borderId="0" applyNumberFormat="0" applyBorder="0" applyAlignment="0" applyProtection="0"/>
    <xf numFmtId="0" fontId="1" fillId="54" borderId="0" applyNumberFormat="0" applyBorder="0" applyAlignment="0" applyProtection="0"/>
    <xf numFmtId="0" fontId="1" fillId="58" borderId="0" applyNumberFormat="0" applyBorder="0" applyAlignment="0" applyProtection="0"/>
    <xf numFmtId="0" fontId="1" fillId="39" borderId="0" applyNumberFormat="0" applyBorder="0" applyAlignment="0" applyProtection="0"/>
    <xf numFmtId="0" fontId="1" fillId="43" borderId="0" applyNumberFormat="0" applyBorder="0" applyAlignment="0" applyProtection="0"/>
    <xf numFmtId="0" fontId="1" fillId="47" borderId="0" applyNumberFormat="0" applyBorder="0" applyAlignment="0" applyProtection="0"/>
    <xf numFmtId="0" fontId="1" fillId="51" borderId="0" applyNumberFormat="0" applyBorder="0" applyAlignment="0" applyProtection="0"/>
    <xf numFmtId="0" fontId="1" fillId="55" borderId="0" applyNumberFormat="0" applyBorder="0" applyAlignment="0" applyProtection="0"/>
    <xf numFmtId="0" fontId="1" fillId="59" borderId="0" applyNumberFormat="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36" borderId="34"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76" fillId="0" borderId="0"/>
    <xf numFmtId="0" fontId="15" fillId="0" borderId="0"/>
    <xf numFmtId="0" fontId="77" fillId="0" borderId="0"/>
    <xf numFmtId="0" fontId="15" fillId="0" borderId="0"/>
    <xf numFmtId="0" fontId="78" fillId="0" borderId="0"/>
    <xf numFmtId="44" fontId="23" fillId="0" borderId="0" applyFont="0" applyFill="0" applyBorder="0" applyAlignment="0" applyProtection="0"/>
    <xf numFmtId="9" fontId="23" fillId="0" borderId="0" applyFont="0" applyFill="0" applyBorder="0" applyAlignment="0" applyProtection="0"/>
  </cellStyleXfs>
  <cellXfs count="324">
    <xf numFmtId="0" fontId="0" fillId="0" borderId="0" xfId="0"/>
    <xf numFmtId="4" fontId="16" fillId="0" borderId="0" xfId="10" applyNumberFormat="1" applyFont="1" applyAlignment="1">
      <alignment vertical="center"/>
    </xf>
    <xf numFmtId="0" fontId="16" fillId="0" borderId="0" xfId="10" applyFont="1" applyAlignment="1">
      <alignment horizontal="right" vertical="center" wrapText="1"/>
    </xf>
    <xf numFmtId="164" fontId="16" fillId="0" borderId="0" xfId="14" applyFont="1" applyFill="1" applyBorder="1" applyAlignment="1">
      <alignment vertical="center" wrapText="1"/>
    </xf>
    <xf numFmtId="0" fontId="16" fillId="0" borderId="0" xfId="10" applyFont="1" applyAlignment="1">
      <alignment vertical="center" wrapText="1"/>
    </xf>
    <xf numFmtId="0" fontId="15" fillId="0" borderId="0" xfId="10" applyAlignment="1">
      <alignment vertical="center"/>
    </xf>
    <xf numFmtId="0" fontId="16" fillId="0" borderId="0" xfId="10" applyFont="1" applyAlignment="1">
      <alignment horizontal="center" vertical="center" wrapText="1"/>
    </xf>
    <xf numFmtId="0" fontId="15" fillId="0" borderId="0" xfId="10" applyAlignment="1">
      <alignment vertical="center" wrapText="1"/>
    </xf>
    <xf numFmtId="0" fontId="16" fillId="0" borderId="0" xfId="10" applyFont="1" applyAlignment="1">
      <alignment horizontal="center" vertical="center"/>
    </xf>
    <xf numFmtId="0" fontId="15" fillId="0" borderId="0" xfId="10" applyAlignment="1">
      <alignment horizontal="center" vertical="center"/>
    </xf>
    <xf numFmtId="0" fontId="15" fillId="0" borderId="0" xfId="10" applyAlignment="1">
      <alignment horizontal="center"/>
    </xf>
    <xf numFmtId="0" fontId="15" fillId="0" borderId="0" xfId="10" applyAlignment="1">
      <alignment horizontal="left" vertical="center"/>
    </xf>
    <xf numFmtId="0" fontId="16" fillId="0" borderId="1" xfId="10" applyFont="1" applyBorder="1" applyAlignment="1">
      <alignment horizontal="center" vertical="center"/>
    </xf>
    <xf numFmtId="0" fontId="15" fillId="0" borderId="1" xfId="10" applyBorder="1" applyAlignment="1">
      <alignment horizontal="center" vertical="center" wrapText="1"/>
    </xf>
    <xf numFmtId="0" fontId="16" fillId="0" borderId="1" xfId="10" applyFont="1" applyBorder="1" applyAlignment="1">
      <alignment vertical="center" wrapText="1"/>
    </xf>
    <xf numFmtId="0" fontId="16" fillId="0" borderId="1" xfId="10" applyFont="1" applyBorder="1" applyAlignment="1">
      <alignment horizontal="left" vertical="center" wrapText="1"/>
    </xf>
    <xf numFmtId="0" fontId="16" fillId="2" borderId="1" xfId="10" applyFont="1" applyFill="1" applyBorder="1" applyAlignment="1">
      <alignment horizontal="center"/>
    </xf>
    <xf numFmtId="0" fontId="16" fillId="2" borderId="1" xfId="10" applyFont="1" applyFill="1" applyBorder="1" applyAlignment="1">
      <alignment vertical="center"/>
    </xf>
    <xf numFmtId="0" fontId="16" fillId="0" borderId="0" xfId="10" applyFont="1" applyAlignment="1">
      <alignment vertical="center"/>
    </xf>
    <xf numFmtId="0" fontId="15" fillId="4" borderId="1" xfId="10" applyFill="1" applyBorder="1" applyAlignment="1">
      <alignment horizontal="center" vertical="center"/>
    </xf>
    <xf numFmtId="0" fontId="16" fillId="0" borderId="1" xfId="10" applyFont="1" applyBorder="1" applyAlignment="1">
      <alignment horizontal="center" vertical="center" wrapText="1"/>
    </xf>
    <xf numFmtId="0" fontId="16" fillId="2" borderId="1" xfId="10" applyFont="1" applyFill="1" applyBorder="1" applyAlignment="1">
      <alignment horizontal="center" vertical="center"/>
    </xf>
    <xf numFmtId="164" fontId="15" fillId="0" borderId="0" xfId="26" applyFont="1" applyFill="1" applyAlignment="1">
      <alignment vertical="center"/>
    </xf>
    <xf numFmtId="164" fontId="15" fillId="0" borderId="0" xfId="26" applyFont="1" applyFill="1" applyAlignment="1">
      <alignment horizontal="center" vertical="center"/>
    </xf>
    <xf numFmtId="164" fontId="15" fillId="0" borderId="0" xfId="26" applyFont="1" applyFill="1" applyBorder="1" applyAlignment="1">
      <alignment vertical="center"/>
    </xf>
    <xf numFmtId="164" fontId="15" fillId="0" borderId="0" xfId="26" applyFont="1" applyFill="1" applyBorder="1" applyAlignment="1">
      <alignment horizontal="center" vertical="center"/>
    </xf>
    <xf numFmtId="164" fontId="16" fillId="0" borderId="0" xfId="26" applyFont="1" applyFill="1" applyBorder="1" applyAlignment="1">
      <alignment vertical="center"/>
    </xf>
    <xf numFmtId="0" fontId="15" fillId="2" borderId="1" xfId="10" applyFill="1" applyBorder="1" applyAlignment="1">
      <alignment vertical="center"/>
    </xf>
    <xf numFmtId="164" fontId="15" fillId="0" borderId="1" xfId="14" applyFont="1" applyFill="1" applyBorder="1" applyAlignment="1">
      <alignment horizontal="right" vertical="center"/>
    </xf>
    <xf numFmtId="43" fontId="15" fillId="0" borderId="0" xfId="10" applyNumberFormat="1" applyAlignment="1">
      <alignment vertical="center"/>
    </xf>
    <xf numFmtId="0" fontId="15" fillId="4" borderId="0" xfId="10" applyFill="1" applyAlignment="1">
      <alignment vertical="center"/>
    </xf>
    <xf numFmtId="0" fontId="15" fillId="0" borderId="1" xfId="10" applyBorder="1" applyAlignment="1">
      <alignment horizontal="center" vertical="center"/>
    </xf>
    <xf numFmtId="0" fontId="15" fillId="0" borderId="1" xfId="10" applyBorder="1" applyAlignment="1">
      <alignment vertical="center" wrapText="1"/>
    </xf>
    <xf numFmtId="0" fontId="16" fillId="0" borderId="16" xfId="10" applyFont="1" applyBorder="1" applyAlignment="1">
      <alignment vertical="center" wrapText="1"/>
    </xf>
    <xf numFmtId="49" fontId="16" fillId="2" borderId="16" xfId="10" applyNumberFormat="1" applyFont="1" applyFill="1" applyBorder="1" applyAlignment="1">
      <alignment vertical="center"/>
    </xf>
    <xf numFmtId="49" fontId="16" fillId="2" borderId="18" xfId="10" applyNumberFormat="1" applyFont="1" applyFill="1" applyBorder="1" applyAlignment="1">
      <alignment horizontal="right" vertical="center"/>
    </xf>
    <xf numFmtId="164" fontId="15" fillId="0" borderId="0" xfId="14" applyFont="1" applyFill="1" applyAlignment="1">
      <alignment vertical="center"/>
    </xf>
    <xf numFmtId="164" fontId="15" fillId="0" borderId="0" xfId="14" applyFont="1" applyFill="1" applyBorder="1" applyAlignment="1">
      <alignment vertical="center"/>
    </xf>
    <xf numFmtId="164" fontId="16" fillId="2" borderId="1" xfId="14" applyFont="1" applyFill="1" applyBorder="1" applyAlignment="1">
      <alignment vertical="center"/>
    </xf>
    <xf numFmtId="164" fontId="15" fillId="0" borderId="1" xfId="14" applyFont="1" applyFill="1" applyBorder="1" applyAlignment="1">
      <alignment vertical="center"/>
    </xf>
    <xf numFmtId="0" fontId="16" fillId="0" borderId="0" xfId="10" applyFont="1" applyAlignment="1">
      <alignment horizontal="left" vertical="center"/>
    </xf>
    <xf numFmtId="49" fontId="16" fillId="3" borderId="13" xfId="10" applyNumberFormat="1" applyFont="1" applyFill="1" applyBorder="1" applyAlignment="1">
      <alignment horizontal="center" vertical="center" wrapText="1"/>
    </xf>
    <xf numFmtId="49" fontId="16" fillId="3" borderId="2" xfId="10" applyNumberFormat="1" applyFont="1" applyFill="1" applyBorder="1" applyAlignment="1">
      <alignment horizontal="center" vertical="center" wrapText="1"/>
    </xf>
    <xf numFmtId="49" fontId="16" fillId="3" borderId="2" xfId="10" applyNumberFormat="1" applyFont="1" applyFill="1" applyBorder="1" applyAlignment="1">
      <alignment horizontal="center" vertical="center"/>
    </xf>
    <xf numFmtId="164" fontId="16" fillId="3" borderId="2" xfId="28" applyFont="1" applyFill="1" applyBorder="1" applyAlignment="1">
      <alignment horizontal="center" vertical="center"/>
    </xf>
    <xf numFmtId="164" fontId="16" fillId="3" borderId="2" xfId="45" applyFont="1" applyFill="1" applyBorder="1" applyAlignment="1">
      <alignment horizontal="center" vertical="center" wrapText="1"/>
    </xf>
    <xf numFmtId="4" fontId="16" fillId="3" borderId="3" xfId="10" applyNumberFormat="1" applyFont="1" applyFill="1" applyBorder="1" applyAlignment="1">
      <alignment horizontal="center" vertical="center" wrapText="1"/>
    </xf>
    <xf numFmtId="164" fontId="16" fillId="2" borderId="1" xfId="26" applyFont="1" applyFill="1" applyBorder="1" applyAlignment="1">
      <alignment vertical="center"/>
    </xf>
    <xf numFmtId="0" fontId="16" fillId="0" borderId="18" xfId="10" applyFont="1" applyBorder="1" applyAlignment="1">
      <alignment horizontal="right" vertical="center" wrapText="1"/>
    </xf>
    <xf numFmtId="0" fontId="15" fillId="0" borderId="1" xfId="10" applyBorder="1" applyAlignment="1">
      <alignment horizontal="left" vertical="center" wrapText="1"/>
    </xf>
    <xf numFmtId="0" fontId="15" fillId="0" borderId="1" xfId="2250" applyBorder="1" applyAlignment="1">
      <alignment horizontal="center" vertical="center" wrapText="1"/>
    </xf>
    <xf numFmtId="0" fontId="15" fillId="0" borderId="0" xfId="827"/>
    <xf numFmtId="0" fontId="15" fillId="0" borderId="0" xfId="827" applyAlignment="1">
      <alignment vertical="center"/>
    </xf>
    <xf numFmtId="0" fontId="15" fillId="0" borderId="0" xfId="827" applyAlignment="1">
      <alignment horizontal="center" vertical="center"/>
    </xf>
    <xf numFmtId="164" fontId="15" fillId="0" borderId="0" xfId="998" applyFont="1" applyAlignment="1">
      <alignment horizontal="center" vertical="center"/>
    </xf>
    <xf numFmtId="0" fontId="16" fillId="0" borderId="4" xfId="827" applyFont="1" applyBorder="1" applyAlignment="1">
      <alignment vertical="center"/>
    </xf>
    <xf numFmtId="0" fontId="16" fillId="0" borderId="5" xfId="827" applyFont="1" applyBorder="1" applyAlignment="1">
      <alignment vertical="center"/>
    </xf>
    <xf numFmtId="0" fontId="15" fillId="0" borderId="5" xfId="827" applyBorder="1" applyAlignment="1">
      <alignment horizontal="center" vertical="center"/>
    </xf>
    <xf numFmtId="164" fontId="15" fillId="0" borderId="5" xfId="998" applyFont="1" applyBorder="1" applyAlignment="1">
      <alignment horizontal="center" vertical="center"/>
    </xf>
    <xf numFmtId="0" fontId="15" fillId="0" borderId="5" xfId="827" applyBorder="1" applyAlignment="1">
      <alignment vertical="center"/>
    </xf>
    <xf numFmtId="0" fontId="16" fillId="0" borderId="7" xfId="827" applyFont="1" applyBorder="1" applyAlignment="1">
      <alignment vertical="center"/>
    </xf>
    <xf numFmtId="0" fontId="16" fillId="0" borderId="0" xfId="827" applyFont="1" applyAlignment="1">
      <alignment vertical="center"/>
    </xf>
    <xf numFmtId="164" fontId="16" fillId="0" borderId="0" xfId="998" applyFont="1" applyBorder="1" applyAlignment="1">
      <alignment horizontal="center" vertical="center"/>
    </xf>
    <xf numFmtId="9" fontId="15" fillId="0" borderId="0" xfId="827" applyNumberFormat="1" applyAlignment="1">
      <alignment vertical="center"/>
    </xf>
    <xf numFmtId="0" fontId="16" fillId="0" borderId="9" xfId="827" applyFont="1" applyBorder="1" applyAlignment="1">
      <alignment vertical="center"/>
    </xf>
    <xf numFmtId="0" fontId="16" fillId="0" borderId="10" xfId="827" applyFont="1" applyBorder="1" applyAlignment="1">
      <alignment vertical="center"/>
    </xf>
    <xf numFmtId="0" fontId="15" fillId="0" borderId="10" xfId="827" applyBorder="1" applyAlignment="1">
      <alignment horizontal="center" vertical="center"/>
    </xf>
    <xf numFmtId="164" fontId="16" fillId="0" borderId="10" xfId="998" applyFont="1" applyBorder="1" applyAlignment="1">
      <alignment horizontal="center" vertical="center"/>
    </xf>
    <xf numFmtId="0" fontId="15" fillId="0" borderId="10" xfId="827" applyBorder="1" applyAlignment="1">
      <alignment vertical="center"/>
    </xf>
    <xf numFmtId="0" fontId="44" fillId="0" borderId="0" xfId="10" applyFont="1" applyAlignment="1">
      <alignment horizontal="center" vertical="center" wrapText="1"/>
    </xf>
    <xf numFmtId="0" fontId="43" fillId="0" borderId="0" xfId="0" applyFont="1" applyAlignment="1">
      <alignment horizontal="center" vertical="center" wrapText="1"/>
    </xf>
    <xf numFmtId="0" fontId="15" fillId="0" borderId="38" xfId="10" applyBorder="1" applyAlignment="1">
      <alignment horizontal="left" vertical="center"/>
    </xf>
    <xf numFmtId="49" fontId="16" fillId="0" borderId="0" xfId="10" applyNumberFormat="1" applyFont="1" applyAlignment="1">
      <alignment vertical="center"/>
    </xf>
    <xf numFmtId="49" fontId="16" fillId="0" borderId="0" xfId="10" applyNumberFormat="1" applyFont="1" applyAlignment="1">
      <alignment horizontal="right" vertical="center"/>
    </xf>
    <xf numFmtId="164" fontId="16" fillId="0" borderId="0" xfId="14" applyFont="1" applyFill="1" applyBorder="1" applyAlignment="1">
      <alignment vertical="center"/>
    </xf>
    <xf numFmtId="0" fontId="79" fillId="0" borderId="0" xfId="10" applyFont="1" applyAlignment="1">
      <alignment horizontal="center" vertical="center" wrapText="1"/>
    </xf>
    <xf numFmtId="164" fontId="79" fillId="0" borderId="0" xfId="26" applyFont="1" applyFill="1" applyBorder="1" applyAlignment="1">
      <alignment horizontal="center" vertical="center" wrapText="1"/>
    </xf>
    <xf numFmtId="0" fontId="80" fillId="0" borderId="0" xfId="10" applyFont="1" applyAlignment="1">
      <alignment horizontal="center" vertical="center" wrapText="1"/>
    </xf>
    <xf numFmtId="164" fontId="80" fillId="0" borderId="0" xfId="26" applyFont="1" applyFill="1" applyBorder="1" applyAlignment="1">
      <alignment horizontal="center" vertical="center" wrapText="1"/>
    </xf>
    <xf numFmtId="0" fontId="79" fillId="0" borderId="0" xfId="10" applyFont="1" applyAlignment="1">
      <alignment horizontal="center" vertical="center"/>
    </xf>
    <xf numFmtId="164" fontId="16" fillId="2" borderId="1" xfId="26" applyFont="1" applyFill="1" applyBorder="1" applyAlignment="1">
      <alignment horizontal="center" vertical="center"/>
    </xf>
    <xf numFmtId="49" fontId="16" fillId="0" borderId="0" xfId="10" applyNumberFormat="1" applyFont="1" applyAlignment="1">
      <alignment horizontal="center" vertical="center"/>
    </xf>
    <xf numFmtId="2" fontId="15" fillId="0" borderId="1" xfId="14" applyNumberFormat="1" applyFont="1" applyFill="1" applyBorder="1" applyAlignment="1">
      <alignment horizontal="left" vertical="center"/>
    </xf>
    <xf numFmtId="2" fontId="15" fillId="0" borderId="1" xfId="14" applyNumberFormat="1" applyFont="1" applyFill="1" applyBorder="1" applyAlignment="1">
      <alignment horizontal="left" vertical="center" wrapText="1"/>
    </xf>
    <xf numFmtId="2" fontId="16" fillId="0" borderId="18" xfId="10" applyNumberFormat="1" applyFont="1" applyBorder="1" applyAlignment="1">
      <alignment horizontal="left" vertical="center" wrapText="1"/>
    </xf>
    <xf numFmtId="2" fontId="15" fillId="0" borderId="0" xfId="26" applyNumberFormat="1" applyFont="1" applyFill="1" applyBorder="1" applyAlignment="1">
      <alignment horizontal="left" vertical="center"/>
    </xf>
    <xf numFmtId="2" fontId="16" fillId="2" borderId="1" xfId="26" applyNumberFormat="1" applyFont="1" applyFill="1" applyBorder="1" applyAlignment="1">
      <alignment horizontal="left" vertical="center"/>
    </xf>
    <xf numFmtId="0" fontId="15" fillId="0" borderId="4" xfId="10" applyBorder="1" applyAlignment="1">
      <alignment horizontal="center" vertical="center"/>
    </xf>
    <xf numFmtId="0" fontId="15" fillId="0" borderId="7" xfId="10" applyBorder="1" applyAlignment="1">
      <alignment horizontal="center" vertical="center"/>
    </xf>
    <xf numFmtId="0" fontId="15" fillId="0" borderId="9" xfId="10" applyBorder="1" applyAlignment="1">
      <alignment horizontal="center" vertical="center"/>
    </xf>
    <xf numFmtId="0" fontId="15" fillId="0" borderId="39" xfId="10" applyBorder="1" applyAlignment="1">
      <alignment horizontal="center"/>
    </xf>
    <xf numFmtId="0" fontId="15" fillId="0" borderId="38" xfId="10" applyBorder="1" applyAlignment="1">
      <alignment horizontal="center"/>
    </xf>
    <xf numFmtId="0" fontId="15" fillId="0" borderId="38" xfId="10" applyBorder="1" applyAlignment="1">
      <alignment horizontal="center" vertical="center"/>
    </xf>
    <xf numFmtId="0" fontId="16" fillId="0" borderId="38" xfId="10" applyFont="1" applyBorder="1" applyAlignment="1">
      <alignment horizontal="right" vertical="center"/>
    </xf>
    <xf numFmtId="0" fontId="16" fillId="0" borderId="40" xfId="10" applyFont="1" applyBorder="1" applyAlignment="1">
      <alignment vertical="center"/>
    </xf>
    <xf numFmtId="164" fontId="16" fillId="0" borderId="18" xfId="26" applyFont="1" applyFill="1" applyBorder="1" applyAlignment="1">
      <alignment vertical="center"/>
    </xf>
    <xf numFmtId="10" fontId="79" fillId="0" borderId="1" xfId="11" applyNumberFormat="1" applyFont="1" applyFill="1" applyBorder="1" applyAlignment="1">
      <alignment horizontal="center" vertical="center" wrapText="1"/>
    </xf>
    <xf numFmtId="0" fontId="0" fillId="0" borderId="0" xfId="0" applyAlignment="1">
      <alignment horizontal="center" vertical="center"/>
    </xf>
    <xf numFmtId="180" fontId="81" fillId="0" borderId="1" xfId="0" applyNumberFormat="1" applyFont="1" applyBorder="1" applyAlignment="1">
      <alignment horizontal="right" vertical="center"/>
    </xf>
    <xf numFmtId="164" fontId="16" fillId="2" borderId="1" xfId="14" applyFont="1" applyFill="1" applyBorder="1" applyAlignment="1">
      <alignment horizontal="right" vertical="center"/>
    </xf>
    <xf numFmtId="44" fontId="16" fillId="0" borderId="1" xfId="14927" applyFont="1" applyFill="1" applyBorder="1" applyAlignment="1">
      <alignment horizontal="right" vertical="center" wrapText="1"/>
    </xf>
    <xf numFmtId="44" fontId="16" fillId="0" borderId="1" xfId="14927" applyFont="1" applyFill="1" applyBorder="1" applyAlignment="1">
      <alignment vertical="center" wrapText="1"/>
    </xf>
    <xf numFmtId="44" fontId="16" fillId="2" borderId="1" xfId="14927" applyFont="1" applyFill="1" applyBorder="1" applyAlignment="1">
      <alignment vertical="center"/>
    </xf>
    <xf numFmtId="164" fontId="15" fillId="0" borderId="18" xfId="14" applyFont="1" applyFill="1" applyBorder="1" applyAlignment="1">
      <alignment horizontal="right" vertical="center"/>
    </xf>
    <xf numFmtId="180" fontId="16" fillId="0" borderId="1" xfId="14927" applyNumberFormat="1" applyFont="1" applyFill="1" applyBorder="1" applyAlignment="1">
      <alignment horizontal="right" vertical="center" wrapText="1"/>
    </xf>
    <xf numFmtId="2" fontId="44" fillId="0" borderId="0" xfId="10" applyNumberFormat="1" applyFont="1" applyAlignment="1">
      <alignment horizontal="center" vertical="center" wrapText="1"/>
    </xf>
    <xf numFmtId="2" fontId="16" fillId="0" borderId="0" xfId="26" applyNumberFormat="1" applyFont="1" applyFill="1" applyBorder="1" applyAlignment="1">
      <alignment horizontal="center" vertical="center"/>
    </xf>
    <xf numFmtId="2" fontId="16" fillId="3" borderId="2" xfId="28" applyNumberFormat="1" applyFont="1" applyFill="1" applyBorder="1" applyAlignment="1">
      <alignment horizontal="center" vertical="center"/>
    </xf>
    <xf numFmtId="2" fontId="15" fillId="0" borderId="0" xfId="26" applyNumberFormat="1" applyFont="1" applyFill="1" applyBorder="1" applyAlignment="1">
      <alignment horizontal="center" vertical="center"/>
    </xf>
    <xf numFmtId="2" fontId="15" fillId="0" borderId="1" xfId="10" applyNumberFormat="1" applyBorder="1" applyAlignment="1">
      <alignment horizontal="center" vertical="center"/>
    </xf>
    <xf numFmtId="2" fontId="15" fillId="0" borderId="0" xfId="26" applyNumberFormat="1" applyFont="1" applyFill="1" applyAlignment="1">
      <alignment horizontal="center" vertical="center"/>
    </xf>
    <xf numFmtId="2" fontId="15" fillId="0" borderId="1" xfId="10" applyNumberFormat="1" applyBorder="1" applyAlignment="1">
      <alignment horizontal="center" vertical="center" wrapText="1"/>
    </xf>
    <xf numFmtId="2" fontId="16" fillId="0" borderId="17" xfId="26" applyNumberFormat="1" applyFont="1" applyFill="1" applyBorder="1" applyAlignment="1">
      <alignment horizontal="center" vertical="center"/>
    </xf>
    <xf numFmtId="2" fontId="15" fillId="2" borderId="1" xfId="26" applyNumberFormat="1" applyFont="1" applyFill="1" applyBorder="1" applyAlignment="1">
      <alignment horizontal="center" vertical="center"/>
    </xf>
    <xf numFmtId="2" fontId="16" fillId="0" borderId="18" xfId="10" applyNumberFormat="1" applyFont="1" applyBorder="1" applyAlignment="1">
      <alignment horizontal="center" vertical="center" wrapText="1"/>
    </xf>
    <xf numFmtId="2" fontId="15" fillId="0" borderId="1" xfId="14" applyNumberFormat="1" applyFont="1" applyFill="1" applyBorder="1" applyAlignment="1">
      <alignment horizontal="center" vertical="center"/>
    </xf>
    <xf numFmtId="2" fontId="16" fillId="2" borderId="1" xfId="26" applyNumberFormat="1" applyFont="1" applyFill="1" applyBorder="1" applyAlignment="1">
      <alignment horizontal="center" vertical="center"/>
    </xf>
    <xf numFmtId="2" fontId="16" fillId="3" borderId="1" xfId="26" applyNumberFormat="1" applyFont="1" applyFill="1" applyBorder="1" applyAlignment="1">
      <alignment horizontal="center" vertical="center"/>
    </xf>
    <xf numFmtId="2" fontId="16" fillId="0" borderId="0" xfId="10" applyNumberFormat="1" applyFont="1" applyAlignment="1">
      <alignment horizontal="center" vertical="center" wrapText="1"/>
    </xf>
    <xf numFmtId="2" fontId="16" fillId="2" borderId="16" xfId="10" applyNumberFormat="1" applyFont="1" applyFill="1" applyBorder="1" applyAlignment="1">
      <alignment horizontal="center" vertical="center"/>
    </xf>
    <xf numFmtId="2" fontId="16" fillId="0" borderId="0" xfId="10" applyNumberFormat="1" applyFont="1" applyAlignment="1">
      <alignment horizontal="center" vertical="center"/>
    </xf>
    <xf numFmtId="49" fontId="16" fillId="3" borderId="2" xfId="10" applyNumberFormat="1" applyFont="1" applyFill="1" applyBorder="1" applyAlignment="1">
      <alignment horizontal="left" vertical="center" wrapText="1"/>
    </xf>
    <xf numFmtId="0" fontId="16" fillId="0" borderId="16" xfId="10" applyFont="1" applyBorder="1" applyAlignment="1">
      <alignment horizontal="left" vertical="center" wrapText="1"/>
    </xf>
    <xf numFmtId="2" fontId="15" fillId="4" borderId="1" xfId="10" applyNumberFormat="1" applyFill="1" applyBorder="1" applyAlignment="1">
      <alignment horizontal="center" vertical="center"/>
    </xf>
    <xf numFmtId="0" fontId="15" fillId="0" borderId="1" xfId="10" applyBorder="1" applyAlignment="1">
      <alignment horizontal="right" vertical="center" wrapText="1"/>
    </xf>
    <xf numFmtId="2" fontId="15" fillId="0" borderId="1" xfId="10" applyNumberFormat="1" applyBorder="1" applyAlignment="1">
      <alignment horizontal="right" vertical="center" wrapText="1"/>
    </xf>
    <xf numFmtId="0" fontId="16" fillId="0" borderId="17" xfId="10" applyFont="1" applyBorder="1" applyAlignment="1">
      <alignment horizontal="center" vertical="center" wrapText="1"/>
    </xf>
    <xf numFmtId="49" fontId="16" fillId="2" borderId="17" xfId="10" applyNumberFormat="1" applyFont="1" applyFill="1" applyBorder="1" applyAlignment="1">
      <alignment horizontal="center" vertical="center"/>
    </xf>
    <xf numFmtId="44" fontId="15" fillId="0" borderId="1" xfId="14927" applyFont="1" applyFill="1" applyBorder="1" applyAlignment="1">
      <alignment horizontal="right" vertical="center"/>
    </xf>
    <xf numFmtId="44" fontId="15" fillId="0" borderId="1" xfId="14927" applyFont="1" applyFill="1" applyBorder="1" applyAlignment="1">
      <alignment vertical="center"/>
    </xf>
    <xf numFmtId="44" fontId="81" fillId="0" borderId="1" xfId="14927" applyFont="1" applyBorder="1" applyAlignment="1">
      <alignment horizontal="right" vertical="center"/>
    </xf>
    <xf numFmtId="0" fontId="16" fillId="2" borderId="1" xfId="10" applyFont="1" applyFill="1" applyBorder="1" applyAlignment="1">
      <alignment horizontal="left" vertical="center"/>
    </xf>
    <xf numFmtId="49" fontId="16" fillId="2" borderId="16" xfId="10" applyNumberFormat="1" applyFont="1" applyFill="1" applyBorder="1" applyAlignment="1">
      <alignment horizontal="left" vertical="center"/>
    </xf>
    <xf numFmtId="49" fontId="15" fillId="0" borderId="0" xfId="10" applyNumberFormat="1" applyAlignment="1">
      <alignment horizontal="left" vertical="center"/>
    </xf>
    <xf numFmtId="49" fontId="16" fillId="0" borderId="0" xfId="10" applyNumberFormat="1" applyFont="1" applyAlignment="1">
      <alignment horizontal="left" vertical="center"/>
    </xf>
    <xf numFmtId="0" fontId="16" fillId="2" borderId="1" xfId="10" applyFont="1" applyFill="1" applyBorder="1" applyAlignment="1">
      <alignment vertical="center" wrapText="1"/>
    </xf>
    <xf numFmtId="0" fontId="44" fillId="0" borderId="0" xfId="10" applyFont="1" applyAlignment="1">
      <alignment vertical="center" wrapText="1"/>
    </xf>
    <xf numFmtId="0" fontId="15" fillId="0" borderId="38" xfId="10" applyBorder="1" applyAlignment="1">
      <alignment vertical="center" wrapText="1"/>
    </xf>
    <xf numFmtId="49" fontId="16" fillId="3" borderId="2" xfId="10" applyNumberFormat="1" applyFont="1" applyFill="1" applyBorder="1" applyAlignment="1">
      <alignment vertical="center" wrapText="1"/>
    </xf>
    <xf numFmtId="0" fontId="15" fillId="4" borderId="1" xfId="10" applyFill="1" applyBorder="1" applyAlignment="1">
      <alignment vertical="center" wrapText="1"/>
    </xf>
    <xf numFmtId="0" fontId="15" fillId="0" borderId="1" xfId="2250" applyBorder="1" applyAlignment="1">
      <alignment vertical="center" wrapText="1"/>
    </xf>
    <xf numFmtId="49" fontId="16" fillId="2" borderId="16" xfId="10" applyNumberFormat="1" applyFont="1" applyFill="1" applyBorder="1" applyAlignment="1">
      <alignment vertical="center" wrapText="1"/>
    </xf>
    <xf numFmtId="49" fontId="15" fillId="0" borderId="0" xfId="10" applyNumberFormat="1" applyAlignment="1">
      <alignment vertical="center" wrapText="1"/>
    </xf>
    <xf numFmtId="49" fontId="16" fillId="0" borderId="0" xfId="10" applyNumberFormat="1" applyFont="1" applyAlignment="1">
      <alignment vertical="center" wrapText="1"/>
    </xf>
    <xf numFmtId="2" fontId="15" fillId="2" borderId="1" xfId="26" applyNumberFormat="1" applyFont="1" applyFill="1" applyBorder="1" applyAlignment="1">
      <alignment vertical="center"/>
    </xf>
    <xf numFmtId="0" fontId="79" fillId="0" borderId="0" xfId="10" applyFont="1" applyAlignment="1">
      <alignment horizontal="left" vertical="center"/>
    </xf>
    <xf numFmtId="0" fontId="82" fillId="0" borderId="1" xfId="0" applyFont="1" applyBorder="1" applyAlignment="1">
      <alignment horizontal="center" vertical="center"/>
    </xf>
    <xf numFmtId="0" fontId="16" fillId="0" borderId="16" xfId="10" applyFont="1" applyBorder="1" applyAlignment="1">
      <alignment horizontal="center" vertical="center" wrapText="1"/>
    </xf>
    <xf numFmtId="49" fontId="16" fillId="2" borderId="16" xfId="10" applyNumberFormat="1" applyFont="1" applyFill="1" applyBorder="1" applyAlignment="1">
      <alignment horizontal="center" vertical="center"/>
    </xf>
    <xf numFmtId="0" fontId="82" fillId="0" borderId="1" xfId="0" applyFont="1" applyBorder="1" applyAlignment="1">
      <alignment horizontal="center" vertical="center" wrapText="1"/>
    </xf>
    <xf numFmtId="0" fontId="82" fillId="0" borderId="1" xfId="0" applyFont="1" applyBorder="1" applyAlignment="1">
      <alignment horizontal="left" vertical="center" wrapText="1"/>
    </xf>
    <xf numFmtId="0" fontId="0" fillId="0" borderId="0" xfId="0" applyAlignment="1">
      <alignment horizontal="left" vertical="center"/>
    </xf>
    <xf numFmtId="2" fontId="15" fillId="0" borderId="1" xfId="14" applyNumberFormat="1" applyFont="1" applyFill="1" applyBorder="1" applyAlignment="1">
      <alignment horizontal="center" vertical="center" wrapText="1"/>
    </xf>
    <xf numFmtId="2" fontId="15" fillId="0" borderId="18" xfId="14" applyNumberFormat="1" applyFont="1" applyFill="1" applyBorder="1" applyAlignment="1">
      <alignment horizontal="center" vertical="center"/>
    </xf>
    <xf numFmtId="164" fontId="80" fillId="0" borderId="0" xfId="37" quotePrefix="1" applyFont="1" applyFill="1" applyAlignment="1">
      <alignment horizontal="center" vertical="center"/>
    </xf>
    <xf numFmtId="164" fontId="15" fillId="2" borderId="1" xfId="26" applyFont="1" applyFill="1" applyBorder="1" applyAlignment="1">
      <alignment horizontal="center" vertical="center"/>
    </xf>
    <xf numFmtId="164" fontId="15" fillId="0" borderId="1" xfId="14" applyFont="1" applyFill="1" applyBorder="1" applyAlignment="1">
      <alignment horizontal="center" vertical="center"/>
    </xf>
    <xf numFmtId="0" fontId="16" fillId="0" borderId="18" xfId="10" applyFont="1" applyBorder="1" applyAlignment="1">
      <alignment horizontal="center" vertical="center" wrapText="1"/>
    </xf>
    <xf numFmtId="164" fontId="16" fillId="3" borderId="1" xfId="26" applyFont="1" applyFill="1" applyBorder="1" applyAlignment="1">
      <alignment horizontal="center" vertical="center"/>
    </xf>
    <xf numFmtId="2" fontId="15" fillId="0" borderId="18" xfId="14" applyNumberFormat="1" applyFont="1" applyFill="1" applyBorder="1" applyAlignment="1">
      <alignment horizontal="left" vertical="center" wrapText="1"/>
    </xf>
    <xf numFmtId="164" fontId="79" fillId="0" borderId="0" xfId="26" applyFont="1" applyFill="1" applyBorder="1" applyAlignment="1">
      <alignment horizontal="left" vertical="center" wrapText="1"/>
    </xf>
    <xf numFmtId="164" fontId="80" fillId="0" borderId="0" xfId="26" applyFont="1" applyFill="1" applyBorder="1" applyAlignment="1">
      <alignment horizontal="left" vertical="center" wrapText="1"/>
    </xf>
    <xf numFmtId="164" fontId="80" fillId="0" borderId="0" xfId="45" applyFont="1" applyFill="1" applyAlignment="1">
      <alignment horizontal="left" vertical="center"/>
    </xf>
    <xf numFmtId="164" fontId="15" fillId="0" borderId="0" xfId="26" applyFont="1" applyFill="1" applyAlignment="1">
      <alignment horizontal="left" vertical="center"/>
    </xf>
    <xf numFmtId="164" fontId="16" fillId="3" borderId="2" xfId="45" applyFont="1" applyFill="1" applyBorder="1" applyAlignment="1">
      <alignment horizontal="left" vertical="center" wrapText="1"/>
    </xf>
    <xf numFmtId="164" fontId="15" fillId="0" borderId="0" xfId="26" applyFont="1" applyFill="1" applyBorder="1" applyAlignment="1">
      <alignment horizontal="left" vertical="center"/>
    </xf>
    <xf numFmtId="164" fontId="16" fillId="2" borderId="1" xfId="26" applyFont="1" applyFill="1" applyBorder="1" applyAlignment="1">
      <alignment horizontal="left" vertical="center"/>
    </xf>
    <xf numFmtId="49" fontId="16" fillId="2" borderId="18" xfId="10" applyNumberFormat="1" applyFont="1" applyFill="1" applyBorder="1" applyAlignment="1">
      <alignment horizontal="left" vertical="center"/>
    </xf>
    <xf numFmtId="165" fontId="18" fillId="0" borderId="1" xfId="4" applyFont="1" applyBorder="1" applyAlignment="1">
      <alignment horizontal="center" vertical="center" wrapText="1"/>
    </xf>
    <xf numFmtId="2" fontId="82" fillId="0" borderId="1" xfId="0" applyNumberFormat="1" applyFont="1" applyBorder="1" applyAlignment="1">
      <alignment horizontal="center" vertical="center"/>
    </xf>
    <xf numFmtId="0" fontId="82" fillId="0" borderId="1" xfId="0" applyFont="1" applyBorder="1" applyAlignment="1">
      <alignment horizontal="left" vertical="center"/>
    </xf>
    <xf numFmtId="0" fontId="15" fillId="0" borderId="1" xfId="2036" applyBorder="1" applyAlignment="1">
      <alignment horizontal="center" vertical="center"/>
    </xf>
    <xf numFmtId="0" fontId="15" fillId="0" borderId="1" xfId="174" applyBorder="1" applyAlignment="1">
      <alignment horizontal="center" vertical="center" wrapText="1"/>
    </xf>
    <xf numFmtId="0" fontId="15" fillId="0" borderId="1" xfId="174" applyBorder="1" applyAlignment="1">
      <alignment horizontal="center" vertical="center"/>
    </xf>
    <xf numFmtId="0" fontId="15" fillId="0" borderId="1" xfId="0" applyFont="1" applyBorder="1" applyAlignment="1">
      <alignment horizontal="left" vertical="center" wrapText="1"/>
    </xf>
    <xf numFmtId="0" fontId="15" fillId="0" borderId="1" xfId="2050" applyBorder="1" applyAlignment="1">
      <alignment horizontal="center" vertical="center" wrapText="1"/>
    </xf>
    <xf numFmtId="0" fontId="0" fillId="0" borderId="0" xfId="0" applyAlignment="1">
      <alignment wrapText="1"/>
    </xf>
    <xf numFmtId="0" fontId="15" fillId="0" borderId="1" xfId="2029" applyBorder="1" applyAlignment="1">
      <alignment horizontal="center" vertical="center"/>
    </xf>
    <xf numFmtId="0" fontId="15" fillId="0" borderId="1" xfId="2041" applyBorder="1" applyAlignment="1">
      <alignment horizontal="center" vertical="center"/>
    </xf>
    <xf numFmtId="0" fontId="15" fillId="0" borderId="1" xfId="827" applyBorder="1" applyAlignment="1">
      <alignment horizontal="center" vertical="center"/>
    </xf>
    <xf numFmtId="0" fontId="15" fillId="0" borderId="1" xfId="827" applyBorder="1" applyAlignment="1">
      <alignment horizontal="left" vertical="center" wrapText="1"/>
    </xf>
    <xf numFmtId="0" fontId="15" fillId="0" borderId="16" xfId="10" applyBorder="1" applyAlignment="1">
      <alignment horizontal="left" vertical="center" wrapText="1"/>
    </xf>
    <xf numFmtId="0" fontId="15" fillId="0" borderId="1" xfId="0" applyFont="1" applyBorder="1" applyAlignment="1">
      <alignment horizontal="center" vertical="center"/>
    </xf>
    <xf numFmtId="0" fontId="15" fillId="0" borderId="1" xfId="27" applyFont="1" applyBorder="1" applyAlignment="1">
      <alignment horizontal="center" vertical="center" wrapText="1"/>
    </xf>
    <xf numFmtId="49" fontId="15" fillId="0" borderId="1" xfId="27" applyNumberFormat="1" applyFont="1" applyBorder="1" applyAlignment="1">
      <alignment horizontal="center" vertical="center" wrapText="1"/>
    </xf>
    <xf numFmtId="49" fontId="15" fillId="0" borderId="1" xfId="27" applyNumberFormat="1" applyFont="1" applyBorder="1" applyAlignment="1">
      <alignment horizontal="left" vertical="center" wrapText="1"/>
    </xf>
    <xf numFmtId="0" fontId="15" fillId="0" borderId="18" xfId="10" applyBorder="1" applyAlignment="1">
      <alignment horizontal="left" vertical="center" wrapText="1"/>
    </xf>
    <xf numFmtId="1" fontId="15" fillId="0" borderId="1" xfId="10" applyNumberFormat="1" applyBorder="1" applyAlignment="1">
      <alignment horizontal="center" vertical="center" wrapText="1"/>
    </xf>
    <xf numFmtId="0" fontId="15" fillId="0" borderId="1" xfId="2250" applyBorder="1" applyAlignment="1">
      <alignment horizontal="left" vertical="center" wrapText="1"/>
    </xf>
    <xf numFmtId="0" fontId="16" fillId="4" borderId="17" xfId="0" applyFont="1" applyFill="1" applyBorder="1" applyAlignment="1">
      <alignment vertical="center"/>
    </xf>
    <xf numFmtId="0" fontId="15" fillId="0" borderId="16" xfId="0" applyFont="1" applyBorder="1" applyAlignment="1">
      <alignment vertical="center"/>
    </xf>
    <xf numFmtId="0" fontId="15" fillId="0" borderId="18" xfId="0" applyFont="1" applyBorder="1" applyAlignment="1">
      <alignment vertical="center"/>
    </xf>
    <xf numFmtId="0" fontId="16" fillId="0" borderId="17" xfId="0" applyFont="1" applyBorder="1" applyAlignment="1">
      <alignment vertical="center"/>
    </xf>
    <xf numFmtId="0" fontId="15" fillId="0" borderId="41" xfId="0" applyFont="1" applyBorder="1" applyAlignment="1">
      <alignment vertical="center"/>
    </xf>
    <xf numFmtId="0" fontId="15" fillId="0" borderId="0" xfId="0" applyFont="1" applyAlignment="1">
      <alignment vertical="center"/>
    </xf>
    <xf numFmtId="0" fontId="15" fillId="0" borderId="42" xfId="0" applyFont="1" applyBorder="1" applyAlignment="1">
      <alignment vertical="center"/>
    </xf>
    <xf numFmtId="0" fontId="83" fillId="0" borderId="41" xfId="0" applyFont="1" applyBorder="1" applyAlignment="1">
      <alignment vertical="center" wrapText="1"/>
    </xf>
    <xf numFmtId="0" fontId="83" fillId="0" borderId="0" xfId="0" applyFont="1" applyAlignment="1">
      <alignment vertical="center" wrapText="1"/>
    </xf>
    <xf numFmtId="0" fontId="83" fillId="0" borderId="42" xfId="0" applyFont="1" applyBorder="1" applyAlignment="1">
      <alignment vertical="center" wrapText="1"/>
    </xf>
    <xf numFmtId="0" fontId="84" fillId="0" borderId="17" xfId="0" applyFont="1" applyBorder="1" applyAlignment="1">
      <alignment vertical="center"/>
    </xf>
    <xf numFmtId="0" fontId="85" fillId="0" borderId="16" xfId="0" applyFont="1" applyBorder="1" applyAlignment="1">
      <alignment horizontal="center" vertical="center"/>
    </xf>
    <xf numFmtId="181" fontId="85" fillId="0" borderId="16" xfId="0" applyNumberFormat="1" applyFont="1" applyBorder="1" applyAlignment="1">
      <alignment horizontal="center" vertical="center"/>
    </xf>
    <xf numFmtId="180" fontId="85" fillId="0" borderId="16" xfId="0" applyNumberFormat="1" applyFont="1" applyBorder="1" applyAlignment="1">
      <alignment horizontal="center" vertical="center"/>
    </xf>
    <xf numFmtId="180" fontId="85" fillId="0" borderId="18" xfId="0" applyNumberFormat="1" applyFont="1" applyBorder="1" applyAlignment="1">
      <alignment horizontal="center" vertical="center"/>
    </xf>
    <xf numFmtId="0" fontId="84" fillId="0" borderId="0" xfId="0" applyFont="1" applyAlignment="1">
      <alignment horizontal="center" vertical="center"/>
    </xf>
    <xf numFmtId="0" fontId="83" fillId="0" borderId="39" xfId="0" applyFont="1" applyBorder="1" applyAlignment="1">
      <alignment vertical="center" wrapText="1"/>
    </xf>
    <xf numFmtId="0" fontId="86" fillId="0" borderId="0" xfId="0" applyFont="1" applyAlignment="1">
      <alignment vertical="center" wrapText="1"/>
    </xf>
    <xf numFmtId="180" fontId="86" fillId="0" borderId="0" xfId="0" applyNumberFormat="1" applyFont="1" applyAlignment="1">
      <alignment horizontal="center" vertical="center"/>
    </xf>
    <xf numFmtId="181" fontId="86" fillId="0" borderId="0" xfId="0" applyNumberFormat="1" applyFont="1" applyAlignment="1">
      <alignment horizontal="center" vertical="center"/>
    </xf>
    <xf numFmtId="180" fontId="87" fillId="0" borderId="43" xfId="0" applyNumberFormat="1" applyFont="1" applyBorder="1" applyAlignment="1">
      <alignment horizontal="center" vertical="center"/>
    </xf>
    <xf numFmtId="49" fontId="84" fillId="0" borderId="17" xfId="0" applyNumberFormat="1" applyFont="1" applyBorder="1" applyAlignment="1">
      <alignment horizontal="center" vertical="center" wrapText="1"/>
    </xf>
    <xf numFmtId="49" fontId="84" fillId="0" borderId="16" xfId="0" applyNumberFormat="1" applyFont="1" applyBorder="1" applyAlignment="1">
      <alignment horizontal="left" vertical="center" wrapText="1"/>
    </xf>
    <xf numFmtId="0" fontId="84" fillId="0" borderId="17" xfId="0" applyFont="1" applyBorder="1" applyAlignment="1">
      <alignment horizontal="center" vertical="center" wrapText="1"/>
    </xf>
    <xf numFmtId="49" fontId="84" fillId="0" borderId="16" xfId="0" applyNumberFormat="1" applyFont="1" applyBorder="1" applyAlignment="1">
      <alignment vertical="center" wrapText="1"/>
    </xf>
    <xf numFmtId="49" fontId="84" fillId="0" borderId="18" xfId="0" applyNumberFormat="1" applyFont="1" applyBorder="1" applyAlignment="1">
      <alignment vertical="center" wrapText="1"/>
    </xf>
    <xf numFmtId="0" fontId="84" fillId="0" borderId="1" xfId="0" applyFont="1" applyBorder="1" applyAlignment="1">
      <alignment horizontal="center" vertical="center" wrapText="1"/>
    </xf>
    <xf numFmtId="0" fontId="85" fillId="0" borderId="1" xfId="0" applyFont="1" applyBorder="1" applyAlignment="1">
      <alignment horizontal="center" vertical="center" wrapText="1"/>
    </xf>
    <xf numFmtId="0" fontId="85" fillId="0" borderId="1" xfId="0" applyFont="1" applyBorder="1" applyAlignment="1">
      <alignment horizontal="left" vertical="center" wrapText="1"/>
    </xf>
    <xf numFmtId="181" fontId="85" fillId="0" borderId="1" xfId="0" applyNumberFormat="1" applyFont="1" applyBorder="1" applyAlignment="1">
      <alignment horizontal="center" vertical="center"/>
    </xf>
    <xf numFmtId="180" fontId="85" fillId="0" borderId="1" xfId="0" applyNumberFormat="1" applyFont="1" applyBorder="1" applyAlignment="1">
      <alignment horizontal="center" vertical="center" wrapText="1"/>
    </xf>
    <xf numFmtId="180" fontId="85" fillId="0" borderId="1" xfId="0" applyNumberFormat="1" applyFont="1" applyBorder="1" applyAlignment="1">
      <alignment horizontal="center" vertical="center"/>
    </xf>
    <xf numFmtId="0" fontId="85" fillId="0" borderId="1" xfId="0" applyFont="1" applyBorder="1" applyAlignment="1">
      <alignment horizontal="center" vertical="center"/>
    </xf>
    <xf numFmtId="0" fontId="85" fillId="0" borderId="41" xfId="0" applyFont="1" applyBorder="1" applyAlignment="1">
      <alignment vertical="center"/>
    </xf>
    <xf numFmtId="0" fontId="85" fillId="0" borderId="0" xfId="0" applyFont="1" applyAlignment="1">
      <alignment vertical="center"/>
    </xf>
    <xf numFmtId="0" fontId="84" fillId="0" borderId="0" xfId="0" applyFont="1" applyAlignment="1">
      <alignment horizontal="right" vertical="center"/>
    </xf>
    <xf numFmtId="180" fontId="84" fillId="5" borderId="44" xfId="0" applyNumberFormat="1" applyFont="1" applyFill="1" applyBorder="1" applyAlignment="1">
      <alignment horizontal="center" vertical="center"/>
    </xf>
    <xf numFmtId="0" fontId="85" fillId="0" borderId="42" xfId="0" applyFont="1" applyBorder="1" applyAlignment="1">
      <alignment vertical="center"/>
    </xf>
    <xf numFmtId="0" fontId="85" fillId="0" borderId="0" xfId="0" applyFont="1" applyAlignment="1">
      <alignment horizontal="center" vertical="center"/>
    </xf>
    <xf numFmtId="0" fontId="85" fillId="0" borderId="39" xfId="0" applyFont="1" applyBorder="1" applyAlignment="1">
      <alignment vertical="center"/>
    </xf>
    <xf numFmtId="0" fontId="85" fillId="0" borderId="38" xfId="0" applyFont="1" applyBorder="1" applyAlignment="1">
      <alignment vertical="center"/>
    </xf>
    <xf numFmtId="0" fontId="85" fillId="0" borderId="40" xfId="0" applyFont="1" applyBorder="1" applyAlignment="1">
      <alignment vertical="center"/>
    </xf>
    <xf numFmtId="49" fontId="15" fillId="0" borderId="18" xfId="10" applyNumberFormat="1" applyBorder="1" applyAlignment="1">
      <alignment horizontal="left" vertical="center" wrapText="1"/>
    </xf>
    <xf numFmtId="44" fontId="85" fillId="0" borderId="1" xfId="14927" applyFont="1" applyBorder="1" applyAlignment="1">
      <alignment horizontal="center" vertical="center" wrapText="1"/>
    </xf>
    <xf numFmtId="44" fontId="82" fillId="0" borderId="1" xfId="14927" applyFont="1" applyBorder="1" applyAlignment="1">
      <alignment horizontal="center" vertical="center"/>
    </xf>
    <xf numFmtId="9" fontId="15" fillId="0" borderId="0" xfId="14928" applyFont="1"/>
    <xf numFmtId="0" fontId="15" fillId="0" borderId="0" xfId="827" applyFont="1" applyAlignment="1">
      <alignment horizontal="left" vertical="center"/>
    </xf>
    <xf numFmtId="0" fontId="15" fillId="0" borderId="5" xfId="827" applyFont="1" applyBorder="1" applyAlignment="1">
      <alignment horizontal="left" vertical="center"/>
    </xf>
    <xf numFmtId="0" fontId="15" fillId="0" borderId="10" xfId="827" applyFont="1" applyBorder="1" applyAlignment="1">
      <alignment horizontal="left" vertical="center"/>
    </xf>
    <xf numFmtId="0" fontId="15" fillId="0" borderId="0" xfId="827" applyFont="1"/>
    <xf numFmtId="0" fontId="80" fillId="5" borderId="35" xfId="827" applyFont="1" applyFill="1" applyBorder="1" applyAlignment="1">
      <alignment horizontal="center"/>
    </xf>
    <xf numFmtId="0" fontId="80" fillId="5" borderId="36" xfId="827" applyFont="1" applyFill="1" applyBorder="1" applyAlignment="1">
      <alignment horizontal="center"/>
    </xf>
    <xf numFmtId="0" fontId="80" fillId="5" borderId="36" xfId="827" applyFont="1" applyFill="1" applyBorder="1" applyAlignment="1">
      <alignment horizontal="right"/>
    </xf>
    <xf numFmtId="0" fontId="80" fillId="0" borderId="12" xfId="827" applyFont="1" applyBorder="1"/>
    <xf numFmtId="0" fontId="80" fillId="0" borderId="1" xfId="827" applyFont="1" applyBorder="1" applyAlignment="1">
      <alignment horizontal="center"/>
    </xf>
    <xf numFmtId="0" fontId="80" fillId="0" borderId="1" xfId="827" applyFont="1" applyBorder="1" applyAlignment="1">
      <alignment horizontal="right"/>
    </xf>
    <xf numFmtId="0" fontId="80" fillId="0" borderId="1" xfId="827" applyFont="1" applyBorder="1"/>
    <xf numFmtId="0" fontId="80" fillId="0" borderId="12" xfId="827" applyFont="1" applyBorder="1" applyAlignment="1">
      <alignment horizontal="center"/>
    </xf>
    <xf numFmtId="49" fontId="80" fillId="0" borderId="1" xfId="827" applyNumberFormat="1" applyFont="1" applyBorder="1"/>
    <xf numFmtId="164" fontId="88" fillId="0" borderId="1" xfId="998" applyFont="1" applyBorder="1"/>
    <xf numFmtId="10" fontId="88" fillId="0" borderId="1" xfId="988" applyNumberFormat="1" applyFont="1" applyBorder="1"/>
    <xf numFmtId="9" fontId="80" fillId="5" borderId="1" xfId="988" applyFont="1" applyFill="1" applyBorder="1"/>
    <xf numFmtId="10" fontId="88" fillId="5" borderId="1" xfId="988" applyNumberFormat="1" applyFont="1" applyFill="1" applyBorder="1"/>
    <xf numFmtId="10" fontId="80" fillId="5" borderId="1" xfId="827" applyNumberFormat="1" applyFont="1" applyFill="1" applyBorder="1"/>
    <xf numFmtId="9" fontId="80" fillId="5" borderId="1" xfId="14928" applyFont="1" applyFill="1" applyBorder="1"/>
    <xf numFmtId="164" fontId="80" fillId="0" borderId="1" xfId="827" applyNumberFormat="1" applyFont="1" applyBorder="1"/>
    <xf numFmtId="43" fontId="80" fillId="0" borderId="1" xfId="827" applyNumberFormat="1" applyFont="1" applyBorder="1"/>
    <xf numFmtId="9" fontId="80" fillId="0" borderId="1" xfId="988" applyFont="1" applyFill="1" applyBorder="1"/>
    <xf numFmtId="9" fontId="88" fillId="0" borderId="1" xfId="988" applyFont="1" applyFill="1" applyBorder="1"/>
    <xf numFmtId="9" fontId="80" fillId="0" borderId="12" xfId="14928" applyFont="1" applyBorder="1" applyAlignment="1">
      <alignment horizontal="center"/>
    </xf>
    <xf numFmtId="9" fontId="80" fillId="0" borderId="1" xfId="14928" applyFont="1" applyBorder="1"/>
    <xf numFmtId="9" fontId="88" fillId="0" borderId="1" xfId="14928" applyFont="1" applyBorder="1"/>
    <xf numFmtId="9" fontId="80" fillId="0" borderId="1" xfId="14928" applyFont="1" applyFill="1" applyBorder="1"/>
    <xf numFmtId="0" fontId="80" fillId="0" borderId="0" xfId="827" applyFont="1"/>
    <xf numFmtId="164" fontId="88" fillId="0" borderId="0" xfId="998" applyFont="1"/>
    <xf numFmtId="164" fontId="80" fillId="0" borderId="1" xfId="14928" applyNumberFormat="1" applyFont="1" applyBorder="1"/>
    <xf numFmtId="164" fontId="80" fillId="0" borderId="1" xfId="988" applyNumberFormat="1" applyFont="1" applyFill="1" applyBorder="1"/>
    <xf numFmtId="9" fontId="80" fillId="5" borderId="0" xfId="14928" applyFont="1" applyFill="1"/>
    <xf numFmtId="164" fontId="79" fillId="5" borderId="37" xfId="998" applyFont="1" applyFill="1" applyBorder="1"/>
    <xf numFmtId="10" fontId="80" fillId="5" borderId="2" xfId="827" applyNumberFormat="1" applyFont="1" applyFill="1" applyBorder="1"/>
    <xf numFmtId="164" fontId="80" fillId="5" borderId="2" xfId="827" applyNumberFormat="1" applyFont="1" applyFill="1" applyBorder="1"/>
    <xf numFmtId="49" fontId="80" fillId="0" borderId="0" xfId="827" applyNumberFormat="1" applyFont="1"/>
    <xf numFmtId="0" fontId="80" fillId="0" borderId="38" xfId="10" applyFont="1" applyBorder="1" applyAlignment="1">
      <alignment horizontal="left" vertical="center"/>
    </xf>
    <xf numFmtId="0" fontId="80" fillId="0" borderId="0" xfId="10" applyFont="1" applyAlignment="1">
      <alignment horizontal="center" vertical="center"/>
    </xf>
    <xf numFmtId="0" fontId="80" fillId="0" borderId="0" xfId="10" applyFont="1" applyAlignment="1">
      <alignment horizontal="left" vertical="center"/>
    </xf>
    <xf numFmtId="0" fontId="79" fillId="0" borderId="17" xfId="10" applyFont="1" applyBorder="1" applyAlignment="1">
      <alignment horizontal="center" vertical="center"/>
    </xf>
    <xf numFmtId="0" fontId="79" fillId="0" borderId="16" xfId="10" applyFont="1" applyBorder="1" applyAlignment="1">
      <alignment horizontal="center" vertical="center"/>
    </xf>
    <xf numFmtId="0" fontId="79" fillId="0" borderId="18" xfId="10" applyFont="1" applyBorder="1" applyAlignment="1">
      <alignment horizontal="center" vertical="center"/>
    </xf>
    <xf numFmtId="0" fontId="15" fillId="0" borderId="5" xfId="10" applyBorder="1" applyAlignment="1">
      <alignment horizontal="center"/>
    </xf>
    <xf numFmtId="0" fontId="15" fillId="0" borderId="6" xfId="10" applyBorder="1" applyAlignment="1">
      <alignment horizontal="center"/>
    </xf>
    <xf numFmtId="0" fontId="15" fillId="0" borderId="0" xfId="10" applyAlignment="1">
      <alignment horizontal="center"/>
    </xf>
    <xf numFmtId="0" fontId="15" fillId="0" borderId="8" xfId="10" applyBorder="1" applyAlignment="1">
      <alignment horizontal="center"/>
    </xf>
    <xf numFmtId="0" fontId="15" fillId="0" borderId="10" xfId="10" applyBorder="1" applyAlignment="1">
      <alignment horizontal="center"/>
    </xf>
    <xf numFmtId="0" fontId="15" fillId="0" borderId="11" xfId="10" applyBorder="1" applyAlignment="1">
      <alignment horizontal="center"/>
    </xf>
    <xf numFmtId="0" fontId="79" fillId="0" borderId="39" xfId="10" applyFont="1" applyBorder="1" applyAlignment="1">
      <alignment horizontal="center" vertical="center"/>
    </xf>
    <xf numFmtId="0" fontId="79" fillId="0" borderId="38" xfId="10" applyFont="1" applyBorder="1" applyAlignment="1">
      <alignment horizontal="center" vertical="center"/>
    </xf>
    <xf numFmtId="0" fontId="79" fillId="0" borderId="40" xfId="10" applyFont="1" applyBorder="1" applyAlignment="1">
      <alignment horizontal="center" vertical="center"/>
    </xf>
    <xf numFmtId="0" fontId="79" fillId="0" borderId="1" xfId="10" applyFont="1" applyBorder="1" applyAlignment="1">
      <alignment horizontal="left"/>
    </xf>
    <xf numFmtId="164" fontId="79" fillId="0" borderId="1" xfId="37" applyFont="1" applyFill="1" applyBorder="1" applyAlignment="1">
      <alignment horizontal="left" vertical="center"/>
    </xf>
    <xf numFmtId="164" fontId="79" fillId="0" borderId="17" xfId="37" quotePrefix="1" applyFont="1" applyFill="1" applyBorder="1" applyAlignment="1">
      <alignment horizontal="right" vertical="center"/>
    </xf>
    <xf numFmtId="164" fontId="79" fillId="0" borderId="16" xfId="37" quotePrefix="1" applyFont="1" applyFill="1" applyBorder="1" applyAlignment="1">
      <alignment horizontal="right" vertical="center"/>
    </xf>
    <xf numFmtId="164" fontId="79" fillId="0" borderId="18" xfId="37" quotePrefix="1" applyFont="1" applyFill="1" applyBorder="1" applyAlignment="1">
      <alignment horizontal="right" vertical="center"/>
    </xf>
    <xf numFmtId="0" fontId="16" fillId="0" borderId="4" xfId="827" applyFont="1" applyBorder="1" applyAlignment="1">
      <alignment horizontal="center" vertical="center"/>
    </xf>
    <xf numFmtId="0" fontId="16" fillId="0" borderId="5" xfId="827" applyFont="1" applyBorder="1" applyAlignment="1">
      <alignment horizontal="center" vertical="center"/>
    </xf>
    <xf numFmtId="0" fontId="16" fillId="0" borderId="9" xfId="827" applyFont="1" applyBorder="1" applyAlignment="1">
      <alignment horizontal="center" vertical="center"/>
    </xf>
    <xf numFmtId="0" fontId="16" fillId="0" borderId="10" xfId="827" applyFont="1" applyBorder="1" applyAlignment="1">
      <alignment horizontal="center" vertical="center"/>
    </xf>
    <xf numFmtId="0" fontId="16" fillId="0" borderId="13" xfId="827" applyFont="1" applyBorder="1" applyAlignment="1">
      <alignment horizontal="center" vertical="center"/>
    </xf>
    <xf numFmtId="0" fontId="16" fillId="0" borderId="14" xfId="827" applyFont="1" applyBorder="1" applyAlignment="1">
      <alignment horizontal="center" vertical="center"/>
    </xf>
    <xf numFmtId="0" fontId="80" fillId="5" borderId="13" xfId="827" applyFont="1" applyFill="1" applyBorder="1" applyAlignment="1">
      <alignment horizontal="center"/>
    </xf>
    <xf numFmtId="0" fontId="80" fillId="5" borderId="15" xfId="827" applyFont="1" applyFill="1" applyBorder="1" applyAlignment="1">
      <alignment horizontal="center"/>
    </xf>
    <xf numFmtId="0" fontId="15" fillId="0" borderId="4" xfId="10" applyBorder="1" applyAlignment="1">
      <alignment horizontal="center"/>
    </xf>
    <xf numFmtId="0" fontId="15" fillId="0" borderId="7" xfId="10" applyBorder="1" applyAlignment="1">
      <alignment horizontal="center"/>
    </xf>
    <xf numFmtId="0" fontId="15" fillId="0" borderId="9" xfId="10" applyBorder="1" applyAlignment="1">
      <alignment horizontal="center"/>
    </xf>
    <xf numFmtId="0" fontId="16" fillId="0" borderId="17" xfId="10" applyFont="1" applyBorder="1" applyAlignment="1">
      <alignment horizontal="center" vertical="center"/>
    </xf>
    <xf numFmtId="0" fontId="16" fillId="0" borderId="16" xfId="10" applyFont="1" applyBorder="1" applyAlignment="1">
      <alignment horizontal="center" vertical="center"/>
    </xf>
    <xf numFmtId="0" fontId="79" fillId="0" borderId="5" xfId="10" applyFont="1" applyBorder="1" applyAlignment="1">
      <alignment horizontal="left" vertical="center"/>
    </xf>
    <xf numFmtId="164" fontId="79" fillId="0" borderId="0" xfId="37" applyFont="1" applyFill="1" applyAlignment="1">
      <alignment horizontal="left" vertical="center"/>
    </xf>
    <xf numFmtId="0" fontId="84" fillId="0" borderId="41" xfId="0" applyFont="1" applyBorder="1" applyAlignment="1">
      <alignment horizontal="center" vertical="center"/>
    </xf>
    <xf numFmtId="0" fontId="84" fillId="0" borderId="0" xfId="0" applyFont="1" applyAlignment="1">
      <alignment horizontal="center" vertical="center"/>
    </xf>
    <xf numFmtId="0" fontId="84" fillId="0" borderId="42" xfId="0" applyFont="1" applyBorder="1" applyAlignment="1">
      <alignment horizontal="center" vertical="center"/>
    </xf>
    <xf numFmtId="0" fontId="84" fillId="0" borderId="39" xfId="0" applyFont="1" applyBorder="1" applyAlignment="1">
      <alignment horizontal="center" vertical="center"/>
    </xf>
    <xf numFmtId="0" fontId="84" fillId="0" borderId="38" xfId="0" applyFont="1" applyBorder="1" applyAlignment="1">
      <alignment horizontal="center" vertical="center"/>
    </xf>
    <xf numFmtId="0" fontId="84" fillId="0" borderId="40" xfId="0" applyFont="1" applyBorder="1" applyAlignment="1">
      <alignment horizontal="center" vertical="center"/>
    </xf>
    <xf numFmtId="49" fontId="85" fillId="0" borderId="17" xfId="0" applyNumberFormat="1" applyFont="1" applyBorder="1" applyAlignment="1">
      <alignment horizontal="center" vertical="center" wrapText="1"/>
    </xf>
    <xf numFmtId="0" fontId="85" fillId="0" borderId="16" xfId="0" applyFont="1" applyBorder="1" applyAlignment="1">
      <alignment horizontal="center" vertical="center" wrapText="1"/>
    </xf>
    <xf numFmtId="0" fontId="85" fillId="0" borderId="18" xfId="0" applyFont="1" applyBorder="1" applyAlignment="1">
      <alignment horizontal="center" vertical="center" wrapText="1"/>
    </xf>
    <xf numFmtId="49" fontId="84" fillId="0" borderId="17" xfId="0" applyNumberFormat="1" applyFont="1" applyBorder="1" applyAlignment="1">
      <alignment horizontal="left" vertical="center" wrapText="1"/>
    </xf>
    <xf numFmtId="49" fontId="84" fillId="0" borderId="18" xfId="0" applyNumberFormat="1" applyFont="1" applyBorder="1" applyAlignment="1">
      <alignment horizontal="left" vertical="center" wrapText="1"/>
    </xf>
    <xf numFmtId="0" fontId="16" fillId="4" borderId="17"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16" fillId="5" borderId="17" xfId="0" applyFont="1" applyFill="1" applyBorder="1" applyAlignment="1">
      <alignment horizontal="center" vertical="center"/>
    </xf>
    <xf numFmtId="0" fontId="16" fillId="5" borderId="16" xfId="0" applyFont="1" applyFill="1" applyBorder="1" applyAlignment="1">
      <alignment horizontal="center" vertical="center"/>
    </xf>
    <xf numFmtId="0" fontId="16" fillId="5" borderId="18" xfId="0" applyFont="1" applyFill="1" applyBorder="1" applyAlignment="1">
      <alignment horizontal="center" vertical="center"/>
    </xf>
    <xf numFmtId="0" fontId="85" fillId="0" borderId="17" xfId="0" applyFont="1" applyBorder="1" applyAlignment="1">
      <alignment horizontal="center" vertical="center" wrapText="1"/>
    </xf>
  </cellXfs>
  <cellStyles count="14929">
    <cellStyle name="_x000d__x000a_JournalTemplate=C:\COMFO\CTALK\JOURSTD.TPL_x000d__x000a_LbStateAddress=3 3 0 251 1 89 2 311_x000d__x000a_LbStateJou" xfId="62"/>
    <cellStyle name="20% - Ênfase1 100" xfId="1"/>
    <cellStyle name="20% - Ênfase1 2" xfId="2056"/>
    <cellStyle name="20% - Ênfase1 2 2" xfId="2387"/>
    <cellStyle name="20% - Ênfase1 2 2 2" xfId="4231"/>
    <cellStyle name="20% - Ênfase1 2 2 2 2" xfId="14894"/>
    <cellStyle name="20% - Ênfase1 2 2 3" xfId="13081"/>
    <cellStyle name="20% - Ênfase2 2" xfId="2057"/>
    <cellStyle name="20% - Ênfase2 2 2" xfId="2388"/>
    <cellStyle name="20% - Ênfase2 2 2 2" xfId="4232"/>
    <cellStyle name="20% - Ênfase2 2 2 2 2" xfId="14895"/>
    <cellStyle name="20% - Ênfase2 2 2 3" xfId="13082"/>
    <cellStyle name="20% - Ênfase3 2" xfId="2058"/>
    <cellStyle name="20% - Ênfase3 2 2" xfId="2389"/>
    <cellStyle name="20% - Ênfase3 2 2 2" xfId="4233"/>
    <cellStyle name="20% - Ênfase3 2 2 2 2" xfId="14896"/>
    <cellStyle name="20% - Ênfase3 2 2 3" xfId="13083"/>
    <cellStyle name="20% - Ênfase4 2" xfId="2059"/>
    <cellStyle name="20% - Ênfase4 2 2" xfId="2390"/>
    <cellStyle name="20% - Ênfase4 2 2 2" xfId="4234"/>
    <cellStyle name="20% - Ênfase4 2 2 2 2" xfId="14897"/>
    <cellStyle name="20% - Ênfase4 2 2 3" xfId="13084"/>
    <cellStyle name="20% - Ênfase5 2" xfId="2060"/>
    <cellStyle name="20% - Ênfase5 2 2" xfId="2391"/>
    <cellStyle name="20% - Ênfase5 2 2 2" xfId="4235"/>
    <cellStyle name="20% - Ênfase5 2 2 2 2" xfId="14898"/>
    <cellStyle name="20% - Ênfase5 2 2 3" xfId="13085"/>
    <cellStyle name="20% - Ênfase6 2" xfId="2061"/>
    <cellStyle name="20% - Ênfase6 2 2" xfId="2392"/>
    <cellStyle name="20% - Ênfase6 2 2 2" xfId="4236"/>
    <cellStyle name="20% - Ênfase6 2 2 2 2" xfId="14899"/>
    <cellStyle name="20% - Ênfase6 2 2 3" xfId="13086"/>
    <cellStyle name="40% - Ênfase1 2" xfId="2062"/>
    <cellStyle name="40% - Ênfase1 2 2" xfId="2393"/>
    <cellStyle name="40% - Ênfase1 2 2 2" xfId="4237"/>
    <cellStyle name="40% - Ênfase1 2 2 2 2" xfId="14900"/>
    <cellStyle name="40% - Ênfase1 2 2 3" xfId="13087"/>
    <cellStyle name="40% - Ênfase2 2" xfId="2063"/>
    <cellStyle name="40% - Ênfase2 2 2" xfId="2394"/>
    <cellStyle name="40% - Ênfase2 2 2 2" xfId="4238"/>
    <cellStyle name="40% - Ênfase2 2 2 2 2" xfId="14901"/>
    <cellStyle name="40% - Ênfase2 2 2 3" xfId="13088"/>
    <cellStyle name="40% - Ênfase3 2" xfId="2064"/>
    <cellStyle name="40% - Ênfase3 2 2" xfId="2395"/>
    <cellStyle name="40% - Ênfase3 2 2 2" xfId="4239"/>
    <cellStyle name="40% - Ênfase3 2 2 2 2" xfId="14902"/>
    <cellStyle name="40% - Ênfase3 2 2 3" xfId="13089"/>
    <cellStyle name="40% - Ênfase4 2" xfId="2065"/>
    <cellStyle name="40% - Ênfase4 2 2" xfId="2396"/>
    <cellStyle name="40% - Ênfase4 2 2 2" xfId="4240"/>
    <cellStyle name="40% - Ênfase4 2 2 2 2" xfId="14903"/>
    <cellStyle name="40% - Ênfase4 2 2 3" xfId="13090"/>
    <cellStyle name="40% - Ênfase5 2" xfId="2066"/>
    <cellStyle name="40% - Ênfase5 2 2" xfId="2397"/>
    <cellStyle name="40% - Ênfase5 2 2 2" xfId="4241"/>
    <cellStyle name="40% - Ênfase5 2 2 2 2" xfId="14904"/>
    <cellStyle name="40% - Ênfase5 2 2 3" xfId="13091"/>
    <cellStyle name="40% - Ênfase6 2" xfId="2067"/>
    <cellStyle name="40% - Ênfase6 2 2" xfId="2398"/>
    <cellStyle name="40% - Ênfase6 2 2 2" xfId="4242"/>
    <cellStyle name="40% - Ênfase6 2 2 2 2" xfId="14905"/>
    <cellStyle name="40% - Ênfase6 2 2 3" xfId="13092"/>
    <cellStyle name="60% - Ênfase1 2" xfId="2068"/>
    <cellStyle name="60% - Ênfase1 2 2" xfId="2399"/>
    <cellStyle name="60% - Ênfase2 2" xfId="2069"/>
    <cellStyle name="60% - Ênfase2 2 2" xfId="2400"/>
    <cellStyle name="60% - Ênfase3 2" xfId="2070"/>
    <cellStyle name="60% - Ênfase3 2 2" xfId="2401"/>
    <cellStyle name="60% - Ênfase4 2" xfId="2071"/>
    <cellStyle name="60% - Ênfase4 2 2" xfId="2402"/>
    <cellStyle name="60% - Ênfase5 2" xfId="2072"/>
    <cellStyle name="60% - Ênfase5 2 2" xfId="2403"/>
    <cellStyle name="60% - Ênfase6 2" xfId="2073"/>
    <cellStyle name="60% - Ênfase6 2 2" xfId="2404"/>
    <cellStyle name="60% - Ênfase6 37" xfId="2"/>
    <cellStyle name="Bom 2" xfId="2074"/>
    <cellStyle name="Bom 2 2" xfId="2405"/>
    <cellStyle name="Cálculo 2" xfId="2075"/>
    <cellStyle name="Cálculo 2 2" xfId="2406"/>
    <cellStyle name="Célula de Verificação 2" xfId="2076"/>
    <cellStyle name="Célula de Verificação 2 2" xfId="2407"/>
    <cellStyle name="Célula Vinculada 2" xfId="2077"/>
    <cellStyle name="Célula Vinculada 2 2" xfId="2408"/>
    <cellStyle name="Comma_Arauco Piping list" xfId="63"/>
    <cellStyle name="Comma0" xfId="64"/>
    <cellStyle name="CORES" xfId="65"/>
    <cellStyle name="Currency [0]_Arauco Piping list" xfId="66"/>
    <cellStyle name="Currency_Arauco Piping list" xfId="67"/>
    <cellStyle name="Currency0" xfId="68"/>
    <cellStyle name="Data" xfId="69"/>
    <cellStyle name="Date" xfId="70"/>
    <cellStyle name="Ênfase1 2" xfId="2078"/>
    <cellStyle name="Ênfase1 2 2" xfId="2409"/>
    <cellStyle name="Ênfase2 2" xfId="2079"/>
    <cellStyle name="Ênfase2 2 2" xfId="2410"/>
    <cellStyle name="Ênfase3 2" xfId="2080"/>
    <cellStyle name="Ênfase3 2 2" xfId="2411"/>
    <cellStyle name="Ênfase4 2" xfId="2081"/>
    <cellStyle name="Ênfase4 2 2" xfId="2412"/>
    <cellStyle name="Ênfase5 2" xfId="2082"/>
    <cellStyle name="Ênfase5 2 2" xfId="2413"/>
    <cellStyle name="Ênfase6 2" xfId="2083"/>
    <cellStyle name="Ênfase6 2 2" xfId="2414"/>
    <cellStyle name="Entrada 2" xfId="2084"/>
    <cellStyle name="Entrada 2 2" xfId="2415"/>
    <cellStyle name="Excel Built-in Excel Built-in Excel Built-in Excel Built-in Excel Built-in Excel Built-in Excel Built-in Excel Built-in Separador de milhares 4" xfId="3"/>
    <cellStyle name="Excel Built-in Excel Built-in Excel Built-in Excel Built-in Excel Built-in Excel Built-in Excel Built-in Separador de milhares 4" xfId="4"/>
    <cellStyle name="Excel Built-in Normal" xfId="5"/>
    <cellStyle name="Excel Built-in Normal 1" xfId="6"/>
    <cellStyle name="Excel Built-in Normal 2" xfId="30"/>
    <cellStyle name="Excel Built-in Normal 3" xfId="41"/>
    <cellStyle name="Excel_BuiltIn_Comma" xfId="7"/>
    <cellStyle name="Fixed" xfId="71"/>
    <cellStyle name="Fixo" xfId="72"/>
    <cellStyle name="Followed Hyperlink" xfId="73"/>
    <cellStyle name="Grey" xfId="74"/>
    <cellStyle name="Heading" xfId="8"/>
    <cellStyle name="Heading 1" xfId="75"/>
    <cellStyle name="Heading 2" xfId="76"/>
    <cellStyle name="Heading1" xfId="9"/>
    <cellStyle name="Hiperlink 2" xfId="31"/>
    <cellStyle name="Incorreto 2" xfId="2085"/>
    <cellStyle name="Incorreto 2 2" xfId="2416"/>
    <cellStyle name="Indefinido" xfId="77"/>
    <cellStyle name="Input [yellow]" xfId="78"/>
    <cellStyle name="material" xfId="79"/>
    <cellStyle name="material 2" xfId="486"/>
    <cellStyle name="material 2 2" xfId="1045"/>
    <cellStyle name="material 3" xfId="427"/>
    <cellStyle name="material 4" xfId="311"/>
    <cellStyle name="MINIPG" xfId="80"/>
    <cellStyle name="Moeda" xfId="14927" builtinId="4"/>
    <cellStyle name="Moeda 2" xfId="32"/>
    <cellStyle name="Moeda 3" xfId="2417"/>
    <cellStyle name="Moeda 3 2" xfId="4243"/>
    <cellStyle name="Moeda 3 2 2" xfId="14906"/>
    <cellStyle name="Moeda 3 3" xfId="13093"/>
    <cellStyle name="Neutra 2" xfId="2086"/>
    <cellStyle name="Neutra 2 2" xfId="2418"/>
    <cellStyle name="Normal" xfId="0" builtinId="0"/>
    <cellStyle name="Normal - Style1" xfId="81"/>
    <cellStyle name="Normal 10" xfId="46"/>
    <cellStyle name="Normal 10 2" xfId="256"/>
    <cellStyle name="Normal 10 2 2" xfId="996"/>
    <cellStyle name="Normal 10 3" xfId="939"/>
    <cellStyle name="Normal 100" xfId="938"/>
    <cellStyle name="Normal 101" xfId="1258"/>
    <cellStyle name="Normal 102" xfId="1261"/>
    <cellStyle name="Normal 103" xfId="1995"/>
    <cellStyle name="Normal 104" xfId="2000"/>
    <cellStyle name="Normal 105" xfId="2004"/>
    <cellStyle name="Normal 106" xfId="2010"/>
    <cellStyle name="Normal 107" xfId="2017"/>
    <cellStyle name="Normal 108" xfId="2001"/>
    <cellStyle name="Normal 109" xfId="2020"/>
    <cellStyle name="Normal 11" xfId="51"/>
    <cellStyle name="Normal 11 2" xfId="257"/>
    <cellStyle name="Normal 11 2 2" xfId="997"/>
    <cellStyle name="Normal 11 3" xfId="940"/>
    <cellStyle name="Normal 110" xfId="2015"/>
    <cellStyle name="Normal 111" xfId="1996"/>
    <cellStyle name="Normal 112" xfId="2022"/>
    <cellStyle name="Normal 113" xfId="2018"/>
    <cellStyle name="Normal 114" xfId="2012"/>
    <cellStyle name="Normal 115" xfId="2003"/>
    <cellStyle name="Normal 116" xfId="1999"/>
    <cellStyle name="Normal 117" xfId="2005"/>
    <cellStyle name="Normal 118" xfId="1998"/>
    <cellStyle name="Normal 119" xfId="2009"/>
    <cellStyle name="Normal 12" xfId="48"/>
    <cellStyle name="Normal 12 2" xfId="487"/>
    <cellStyle name="Normal 12 2 2" xfId="1046"/>
    <cellStyle name="Normal 12 3" xfId="428"/>
    <cellStyle name="Normal 12 4" xfId="312"/>
    <cellStyle name="Normal 120" xfId="1997"/>
    <cellStyle name="Normal 121" xfId="2006"/>
    <cellStyle name="Normal 122" xfId="2021"/>
    <cellStyle name="Normal 123" xfId="2002"/>
    <cellStyle name="Normal 124" xfId="2023"/>
    <cellStyle name="Normal 125" xfId="2013"/>
    <cellStyle name="Normal 126" xfId="2014"/>
    <cellStyle name="Normal 127" xfId="2007"/>
    <cellStyle name="Normal 128" xfId="2019"/>
    <cellStyle name="Normal 129" xfId="2008"/>
    <cellStyle name="Normal 13" xfId="49"/>
    <cellStyle name="Normal 13 10" xfId="1263"/>
    <cellStyle name="Normal 13 10 2" xfId="3220"/>
    <cellStyle name="Normal 13 10 2 2" xfId="13886"/>
    <cellStyle name="Normal 13 10 2 3" xfId="7869"/>
    <cellStyle name="Normal 13 10 3" xfId="7870"/>
    <cellStyle name="Normal 13 10 4" xfId="6859"/>
    <cellStyle name="Normal 13 10 5" xfId="12073"/>
    <cellStyle name="Normal 13 10 6" xfId="5034"/>
    <cellStyle name="Normal 13 11" xfId="206"/>
    <cellStyle name="Normal 13 11 2" xfId="2486"/>
    <cellStyle name="Normal 13 11 2 2" xfId="13153"/>
    <cellStyle name="Normal 13 11 2 3" xfId="7871"/>
    <cellStyle name="Normal 13 11 3" xfId="7872"/>
    <cellStyle name="Normal 13 11 4" xfId="6125"/>
    <cellStyle name="Normal 13 11 5" xfId="11340"/>
    <cellStyle name="Normal 13 11 6" xfId="4301"/>
    <cellStyle name="Normal 13 12" xfId="2101"/>
    <cellStyle name="Normal 13 12 2" xfId="3960"/>
    <cellStyle name="Normal 13 12 2 2" xfId="14623"/>
    <cellStyle name="Normal 13 12 2 3" xfId="7873"/>
    <cellStyle name="Normal 13 12 3" xfId="7874"/>
    <cellStyle name="Normal 13 12 4" xfId="7599"/>
    <cellStyle name="Normal 13 12 5" xfId="12810"/>
    <cellStyle name="Normal 13 12 6" xfId="5771"/>
    <cellStyle name="Normal 13 13" xfId="2252"/>
    <cellStyle name="Normal 13 13 2" xfId="4096"/>
    <cellStyle name="Normal 13 13 2 2" xfId="14759"/>
    <cellStyle name="Normal 13 13 2 3" xfId="7875"/>
    <cellStyle name="Normal 13 13 3" xfId="7735"/>
    <cellStyle name="Normal 13 13 4" xfId="12946"/>
    <cellStyle name="Normal 13 13 5" xfId="5907"/>
    <cellStyle name="Normal 13 14" xfId="2446"/>
    <cellStyle name="Normal 13 14 2" xfId="7876"/>
    <cellStyle name="Normal 13 14 3" xfId="13114"/>
    <cellStyle name="Normal 13 14 4" xfId="6044"/>
    <cellStyle name="Normal 13 15" xfId="7877"/>
    <cellStyle name="Normal 13 16" xfId="6085"/>
    <cellStyle name="Normal 13 17" xfId="11301"/>
    <cellStyle name="Normal 13 18" xfId="4262"/>
    <cellStyle name="Normal 13 2" xfId="103"/>
    <cellStyle name="Normal 13 2 10" xfId="2102"/>
    <cellStyle name="Normal 13 2 10 2" xfId="3961"/>
    <cellStyle name="Normal 13 2 10 2 2" xfId="14624"/>
    <cellStyle name="Normal 13 2 10 2 3" xfId="7878"/>
    <cellStyle name="Normal 13 2 10 3" xfId="7879"/>
    <cellStyle name="Normal 13 2 10 4" xfId="7600"/>
    <cellStyle name="Normal 13 2 10 5" xfId="12811"/>
    <cellStyle name="Normal 13 2 10 6" xfId="5772"/>
    <cellStyle name="Normal 13 2 11" xfId="2253"/>
    <cellStyle name="Normal 13 2 11 2" xfId="4097"/>
    <cellStyle name="Normal 13 2 11 2 2" xfId="14760"/>
    <cellStyle name="Normal 13 2 11 2 3" xfId="7880"/>
    <cellStyle name="Normal 13 2 11 3" xfId="7736"/>
    <cellStyle name="Normal 13 2 11 4" xfId="12947"/>
    <cellStyle name="Normal 13 2 11 5" xfId="5908"/>
    <cellStyle name="Normal 13 2 12" xfId="2461"/>
    <cellStyle name="Normal 13 2 12 2" xfId="7881"/>
    <cellStyle name="Normal 13 2 12 3" xfId="13129"/>
    <cellStyle name="Normal 13 2 12 4" xfId="6055"/>
    <cellStyle name="Normal 13 2 13" xfId="7882"/>
    <cellStyle name="Normal 13 2 14" xfId="6100"/>
    <cellStyle name="Normal 13 2 15" xfId="11316"/>
    <cellStyle name="Normal 13 2 16" xfId="4277"/>
    <cellStyle name="Normal 13 2 2" xfId="489"/>
    <cellStyle name="Normal 13 2 2 10" xfId="11480"/>
    <cellStyle name="Normal 13 2 2 11" xfId="4441"/>
    <cellStyle name="Normal 13 2 2 2" xfId="694"/>
    <cellStyle name="Normal 13 2 2 2 2" xfId="1160"/>
    <cellStyle name="Normal 13 2 2 2 2 2" xfId="1308"/>
    <cellStyle name="Normal 13 2 2 2 2 2 2" xfId="3265"/>
    <cellStyle name="Normal 13 2 2 2 2 2 2 2" xfId="13931"/>
    <cellStyle name="Normal 13 2 2 2 2 2 2 3" xfId="7883"/>
    <cellStyle name="Normal 13 2 2 2 2 2 3" xfId="7884"/>
    <cellStyle name="Normal 13 2 2 2 2 2 4" xfId="6904"/>
    <cellStyle name="Normal 13 2 2 2 2 2 5" xfId="12118"/>
    <cellStyle name="Normal 13 2 2 2 2 2 6" xfId="5079"/>
    <cellStyle name="Normal 13 2 2 2 2 3" xfId="3129"/>
    <cellStyle name="Normal 13 2 2 2 2 3 2" xfId="13795"/>
    <cellStyle name="Normal 13 2 2 2 2 3 3" xfId="7885"/>
    <cellStyle name="Normal 13 2 2 2 2 4" xfId="7886"/>
    <cellStyle name="Normal 13 2 2 2 2 5" xfId="6768"/>
    <cellStyle name="Normal 13 2 2 2 2 6" xfId="11982"/>
    <cellStyle name="Normal 13 2 2 2 2 7" xfId="4943"/>
    <cellStyle name="Normal 13 2 2 2 3" xfId="1307"/>
    <cellStyle name="Normal 13 2 2 2 3 2" xfId="3264"/>
    <cellStyle name="Normal 13 2 2 2 3 2 2" xfId="13930"/>
    <cellStyle name="Normal 13 2 2 2 3 2 3" xfId="7887"/>
    <cellStyle name="Normal 13 2 2 2 3 3" xfId="7888"/>
    <cellStyle name="Normal 13 2 2 2 3 4" xfId="6903"/>
    <cellStyle name="Normal 13 2 2 2 3 5" xfId="12117"/>
    <cellStyle name="Normal 13 2 2 2 3 6" xfId="5078"/>
    <cellStyle name="Normal 13 2 2 2 4" xfId="2762"/>
    <cellStyle name="Normal 13 2 2 2 4 2" xfId="13428"/>
    <cellStyle name="Normal 13 2 2 2 4 3" xfId="7889"/>
    <cellStyle name="Normal 13 2 2 2 5" xfId="7890"/>
    <cellStyle name="Normal 13 2 2 2 6" xfId="6401"/>
    <cellStyle name="Normal 13 2 2 2 7" xfId="11615"/>
    <cellStyle name="Normal 13 2 2 2 8" xfId="4576"/>
    <cellStyle name="Normal 13 2 2 3" xfId="845"/>
    <cellStyle name="Normal 13 2 2 3 2" xfId="1309"/>
    <cellStyle name="Normal 13 2 2 3 2 2" xfId="3266"/>
    <cellStyle name="Normal 13 2 2 3 2 2 2" xfId="13932"/>
    <cellStyle name="Normal 13 2 2 3 2 2 3" xfId="7891"/>
    <cellStyle name="Normal 13 2 2 3 2 3" xfId="7892"/>
    <cellStyle name="Normal 13 2 2 3 2 4" xfId="6905"/>
    <cellStyle name="Normal 13 2 2 3 2 5" xfId="12119"/>
    <cellStyle name="Normal 13 2 2 3 2 6" xfId="5080"/>
    <cellStyle name="Normal 13 2 2 3 3" xfId="2900"/>
    <cellStyle name="Normal 13 2 2 3 3 2" xfId="13566"/>
    <cellStyle name="Normal 13 2 2 3 3 3" xfId="7893"/>
    <cellStyle name="Normal 13 2 2 3 4" xfId="7894"/>
    <cellStyle name="Normal 13 2 2 3 5" xfId="6539"/>
    <cellStyle name="Normal 13 2 2 3 6" xfId="11753"/>
    <cellStyle name="Normal 13 2 2 3 7" xfId="4714"/>
    <cellStyle name="Normal 13 2 2 4" xfId="1306"/>
    <cellStyle name="Normal 13 2 2 4 2" xfId="3263"/>
    <cellStyle name="Normal 13 2 2 4 2 2" xfId="13929"/>
    <cellStyle name="Normal 13 2 2 4 2 3" xfId="7895"/>
    <cellStyle name="Normal 13 2 2 4 3" xfId="7896"/>
    <cellStyle name="Normal 13 2 2 4 4" xfId="6902"/>
    <cellStyle name="Normal 13 2 2 4 5" xfId="12116"/>
    <cellStyle name="Normal 13 2 2 4 6" xfId="5077"/>
    <cellStyle name="Normal 13 2 2 5" xfId="2151"/>
    <cellStyle name="Normal 13 2 2 5 2" xfId="4007"/>
    <cellStyle name="Normal 13 2 2 5 2 2" xfId="14670"/>
    <cellStyle name="Normal 13 2 2 5 2 3" xfId="7897"/>
    <cellStyle name="Normal 13 2 2 5 3" xfId="7898"/>
    <cellStyle name="Normal 13 2 2 5 4" xfId="7646"/>
    <cellStyle name="Normal 13 2 2 5 5" xfId="12857"/>
    <cellStyle name="Normal 13 2 2 5 6" xfId="5818"/>
    <cellStyle name="Normal 13 2 2 6" xfId="2299"/>
    <cellStyle name="Normal 13 2 2 6 2" xfId="4143"/>
    <cellStyle name="Normal 13 2 2 6 2 2" xfId="14806"/>
    <cellStyle name="Normal 13 2 2 6 2 3" xfId="7899"/>
    <cellStyle name="Normal 13 2 2 6 3" xfId="7782"/>
    <cellStyle name="Normal 13 2 2 6 4" xfId="12993"/>
    <cellStyle name="Normal 13 2 2 6 5" xfId="5954"/>
    <cellStyle name="Normal 13 2 2 7" xfId="2627"/>
    <cellStyle name="Normal 13 2 2 7 2" xfId="13293"/>
    <cellStyle name="Normal 13 2 2 7 3" xfId="7900"/>
    <cellStyle name="Normal 13 2 2 8" xfId="7901"/>
    <cellStyle name="Normal 13 2 2 9" xfId="6266"/>
    <cellStyle name="Normal 13 2 3" xfId="596"/>
    <cellStyle name="Normal 13 2 3 10" xfId="11523"/>
    <cellStyle name="Normal 13 2 3 11" xfId="4484"/>
    <cellStyle name="Normal 13 2 3 2" xfId="738"/>
    <cellStyle name="Normal 13 2 3 2 2" xfId="1203"/>
    <cellStyle name="Normal 13 2 3 2 2 2" xfId="1312"/>
    <cellStyle name="Normal 13 2 3 2 2 2 2" xfId="3269"/>
    <cellStyle name="Normal 13 2 3 2 2 2 2 2" xfId="13935"/>
    <cellStyle name="Normal 13 2 3 2 2 2 2 3" xfId="7902"/>
    <cellStyle name="Normal 13 2 3 2 2 2 3" xfId="7903"/>
    <cellStyle name="Normal 13 2 3 2 2 2 4" xfId="6908"/>
    <cellStyle name="Normal 13 2 3 2 2 2 5" xfId="12122"/>
    <cellStyle name="Normal 13 2 3 2 2 2 6" xfId="5083"/>
    <cellStyle name="Normal 13 2 3 2 2 3" xfId="3172"/>
    <cellStyle name="Normal 13 2 3 2 2 3 2" xfId="13838"/>
    <cellStyle name="Normal 13 2 3 2 2 3 3" xfId="7904"/>
    <cellStyle name="Normal 13 2 3 2 2 4" xfId="7905"/>
    <cellStyle name="Normal 13 2 3 2 2 5" xfId="6811"/>
    <cellStyle name="Normal 13 2 3 2 2 6" xfId="12025"/>
    <cellStyle name="Normal 13 2 3 2 2 7" xfId="4986"/>
    <cellStyle name="Normal 13 2 3 2 3" xfId="1311"/>
    <cellStyle name="Normal 13 2 3 2 3 2" xfId="3268"/>
    <cellStyle name="Normal 13 2 3 2 3 2 2" xfId="13934"/>
    <cellStyle name="Normal 13 2 3 2 3 2 3" xfId="7906"/>
    <cellStyle name="Normal 13 2 3 2 3 3" xfId="7907"/>
    <cellStyle name="Normal 13 2 3 2 3 4" xfId="6907"/>
    <cellStyle name="Normal 13 2 3 2 3 5" xfId="12121"/>
    <cellStyle name="Normal 13 2 3 2 3 6" xfId="5082"/>
    <cellStyle name="Normal 13 2 3 2 4" xfId="2805"/>
    <cellStyle name="Normal 13 2 3 2 4 2" xfId="13471"/>
    <cellStyle name="Normal 13 2 3 2 4 3" xfId="7908"/>
    <cellStyle name="Normal 13 2 3 2 5" xfId="7909"/>
    <cellStyle name="Normal 13 2 3 2 6" xfId="6444"/>
    <cellStyle name="Normal 13 2 3 2 7" xfId="11658"/>
    <cellStyle name="Normal 13 2 3 2 8" xfId="4619"/>
    <cellStyle name="Normal 13 2 3 3" xfId="891"/>
    <cellStyle name="Normal 13 2 3 3 2" xfId="1313"/>
    <cellStyle name="Normal 13 2 3 3 2 2" xfId="3270"/>
    <cellStyle name="Normal 13 2 3 3 2 2 2" xfId="13936"/>
    <cellStyle name="Normal 13 2 3 3 2 2 3" xfId="7910"/>
    <cellStyle name="Normal 13 2 3 3 2 3" xfId="7911"/>
    <cellStyle name="Normal 13 2 3 3 2 4" xfId="6909"/>
    <cellStyle name="Normal 13 2 3 3 2 5" xfId="12123"/>
    <cellStyle name="Normal 13 2 3 3 2 6" xfId="5084"/>
    <cellStyle name="Normal 13 2 3 3 3" xfId="2943"/>
    <cellStyle name="Normal 13 2 3 3 3 2" xfId="13609"/>
    <cellStyle name="Normal 13 2 3 3 3 3" xfId="7912"/>
    <cellStyle name="Normal 13 2 3 3 4" xfId="7913"/>
    <cellStyle name="Normal 13 2 3 3 5" xfId="6582"/>
    <cellStyle name="Normal 13 2 3 3 6" xfId="11796"/>
    <cellStyle name="Normal 13 2 3 3 7" xfId="4757"/>
    <cellStyle name="Normal 13 2 3 4" xfId="1310"/>
    <cellStyle name="Normal 13 2 3 4 2" xfId="3267"/>
    <cellStyle name="Normal 13 2 3 4 2 2" xfId="13933"/>
    <cellStyle name="Normal 13 2 3 4 2 3" xfId="7914"/>
    <cellStyle name="Normal 13 2 3 4 3" xfId="7915"/>
    <cellStyle name="Normal 13 2 3 4 4" xfId="6906"/>
    <cellStyle name="Normal 13 2 3 4 5" xfId="12120"/>
    <cellStyle name="Normal 13 2 3 4 6" xfId="5081"/>
    <cellStyle name="Normal 13 2 3 5" xfId="2198"/>
    <cellStyle name="Normal 13 2 3 5 2" xfId="4051"/>
    <cellStyle name="Normal 13 2 3 5 2 2" xfId="14714"/>
    <cellStyle name="Normal 13 2 3 5 2 3" xfId="7916"/>
    <cellStyle name="Normal 13 2 3 5 3" xfId="7917"/>
    <cellStyle name="Normal 13 2 3 5 4" xfId="7690"/>
    <cellStyle name="Normal 13 2 3 5 5" xfId="12901"/>
    <cellStyle name="Normal 13 2 3 5 6" xfId="5862"/>
    <cellStyle name="Normal 13 2 3 6" xfId="2342"/>
    <cellStyle name="Normal 13 2 3 6 2" xfId="4186"/>
    <cellStyle name="Normal 13 2 3 6 2 2" xfId="14849"/>
    <cellStyle name="Normal 13 2 3 6 2 3" xfId="7918"/>
    <cellStyle name="Normal 13 2 3 6 3" xfId="7825"/>
    <cellStyle name="Normal 13 2 3 6 4" xfId="13036"/>
    <cellStyle name="Normal 13 2 3 6 5" xfId="5997"/>
    <cellStyle name="Normal 13 2 3 7" xfId="2670"/>
    <cellStyle name="Normal 13 2 3 7 2" xfId="13336"/>
    <cellStyle name="Normal 13 2 3 7 3" xfId="7919"/>
    <cellStyle name="Normal 13 2 3 8" xfId="7920"/>
    <cellStyle name="Normal 13 2 3 9" xfId="6309"/>
    <cellStyle name="Normal 13 2 4" xfId="430"/>
    <cellStyle name="Normal 13 2 4 2" xfId="1001"/>
    <cellStyle name="Normal 13 2 4 2 2" xfId="1315"/>
    <cellStyle name="Normal 13 2 4 2 2 2" xfId="3272"/>
    <cellStyle name="Normal 13 2 4 2 2 2 2" xfId="13938"/>
    <cellStyle name="Normal 13 2 4 2 2 2 3" xfId="7921"/>
    <cellStyle name="Normal 13 2 4 2 2 3" xfId="7922"/>
    <cellStyle name="Normal 13 2 4 2 2 4" xfId="6911"/>
    <cellStyle name="Normal 13 2 4 2 2 5" xfId="12125"/>
    <cellStyle name="Normal 13 2 4 2 2 6" xfId="5086"/>
    <cellStyle name="Normal 13 2 4 2 3" xfId="3033"/>
    <cellStyle name="Normal 13 2 4 2 3 2" xfId="13699"/>
    <cellStyle name="Normal 13 2 4 2 3 3" xfId="7923"/>
    <cellStyle name="Normal 13 2 4 2 4" xfId="7924"/>
    <cellStyle name="Normal 13 2 4 2 5" xfId="6672"/>
    <cellStyle name="Normal 13 2 4 2 6" xfId="11886"/>
    <cellStyle name="Normal 13 2 4 2 7" xfId="4847"/>
    <cellStyle name="Normal 13 2 4 3" xfId="1314"/>
    <cellStyle name="Normal 13 2 4 3 2" xfId="3271"/>
    <cellStyle name="Normal 13 2 4 3 2 2" xfId="13937"/>
    <cellStyle name="Normal 13 2 4 3 2 3" xfId="7925"/>
    <cellStyle name="Normal 13 2 4 3 3" xfId="7926"/>
    <cellStyle name="Normal 13 2 4 3 4" xfId="6910"/>
    <cellStyle name="Normal 13 2 4 3 5" xfId="12124"/>
    <cellStyle name="Normal 13 2 4 3 6" xfId="5085"/>
    <cellStyle name="Normal 13 2 4 4" xfId="2581"/>
    <cellStyle name="Normal 13 2 4 4 2" xfId="13247"/>
    <cellStyle name="Normal 13 2 4 4 3" xfId="7927"/>
    <cellStyle name="Normal 13 2 4 5" xfId="7928"/>
    <cellStyle name="Normal 13 2 4 6" xfId="6220"/>
    <cellStyle name="Normal 13 2 4 7" xfId="11434"/>
    <cellStyle name="Normal 13 2 4 8" xfId="4395"/>
    <cellStyle name="Normal 13 2 5" xfId="648"/>
    <cellStyle name="Normal 13 2 5 2" xfId="1114"/>
    <cellStyle name="Normal 13 2 5 2 2" xfId="1317"/>
    <cellStyle name="Normal 13 2 5 2 2 2" xfId="3274"/>
    <cellStyle name="Normal 13 2 5 2 2 2 2" xfId="13940"/>
    <cellStyle name="Normal 13 2 5 2 2 2 3" xfId="7929"/>
    <cellStyle name="Normal 13 2 5 2 2 3" xfId="7930"/>
    <cellStyle name="Normal 13 2 5 2 2 4" xfId="6913"/>
    <cellStyle name="Normal 13 2 5 2 2 5" xfId="12127"/>
    <cellStyle name="Normal 13 2 5 2 2 6" xfId="5088"/>
    <cellStyle name="Normal 13 2 5 2 3" xfId="3083"/>
    <cellStyle name="Normal 13 2 5 2 3 2" xfId="13749"/>
    <cellStyle name="Normal 13 2 5 2 3 3" xfId="7931"/>
    <cellStyle name="Normal 13 2 5 2 4" xfId="7932"/>
    <cellStyle name="Normal 13 2 5 2 5" xfId="6722"/>
    <cellStyle name="Normal 13 2 5 2 6" xfId="11936"/>
    <cellStyle name="Normal 13 2 5 2 7" xfId="4897"/>
    <cellStyle name="Normal 13 2 5 3" xfId="1316"/>
    <cellStyle name="Normal 13 2 5 3 2" xfId="3273"/>
    <cellStyle name="Normal 13 2 5 3 2 2" xfId="13939"/>
    <cellStyle name="Normal 13 2 5 3 2 3" xfId="7933"/>
    <cellStyle name="Normal 13 2 5 3 3" xfId="7934"/>
    <cellStyle name="Normal 13 2 5 3 4" xfId="6912"/>
    <cellStyle name="Normal 13 2 5 3 5" xfId="12126"/>
    <cellStyle name="Normal 13 2 5 3 6" xfId="5087"/>
    <cellStyle name="Normal 13 2 5 4" xfId="2716"/>
    <cellStyle name="Normal 13 2 5 4 2" xfId="13382"/>
    <cellStyle name="Normal 13 2 5 4 3" xfId="7935"/>
    <cellStyle name="Normal 13 2 5 5" xfId="7936"/>
    <cellStyle name="Normal 13 2 5 6" xfId="6355"/>
    <cellStyle name="Normal 13 2 5 7" xfId="11569"/>
    <cellStyle name="Normal 13 2 5 8" xfId="4530"/>
    <cellStyle name="Normal 13 2 6" xfId="314"/>
    <cellStyle name="Normal 13 2 6 2" xfId="942"/>
    <cellStyle name="Normal 13 2 6 2 2" xfId="1319"/>
    <cellStyle name="Normal 13 2 6 2 2 2" xfId="3276"/>
    <cellStyle name="Normal 13 2 6 2 2 2 2" xfId="13942"/>
    <cellStyle name="Normal 13 2 6 2 2 2 3" xfId="7937"/>
    <cellStyle name="Normal 13 2 6 2 2 3" xfId="7938"/>
    <cellStyle name="Normal 13 2 6 2 2 4" xfId="6915"/>
    <cellStyle name="Normal 13 2 6 2 2 5" xfId="12129"/>
    <cellStyle name="Normal 13 2 6 2 2 6" xfId="5090"/>
    <cellStyle name="Normal 13 2 6 2 3" xfId="2989"/>
    <cellStyle name="Normal 13 2 6 2 3 2" xfId="13655"/>
    <cellStyle name="Normal 13 2 6 2 3 3" xfId="7939"/>
    <cellStyle name="Normal 13 2 6 2 4" xfId="7940"/>
    <cellStyle name="Normal 13 2 6 2 5" xfId="6628"/>
    <cellStyle name="Normal 13 2 6 2 6" xfId="11842"/>
    <cellStyle name="Normal 13 2 6 2 7" xfId="4803"/>
    <cellStyle name="Normal 13 2 6 3" xfId="1318"/>
    <cellStyle name="Normal 13 2 6 3 2" xfId="3275"/>
    <cellStyle name="Normal 13 2 6 3 2 2" xfId="13941"/>
    <cellStyle name="Normal 13 2 6 3 2 3" xfId="7941"/>
    <cellStyle name="Normal 13 2 6 3 3" xfId="7942"/>
    <cellStyle name="Normal 13 2 6 3 4" xfId="6914"/>
    <cellStyle name="Normal 13 2 6 3 5" xfId="12128"/>
    <cellStyle name="Normal 13 2 6 3 6" xfId="5089"/>
    <cellStyle name="Normal 13 2 6 4" xfId="2532"/>
    <cellStyle name="Normal 13 2 6 4 2" xfId="13198"/>
    <cellStyle name="Normal 13 2 6 4 3" xfId="7943"/>
    <cellStyle name="Normal 13 2 6 5" xfId="7944"/>
    <cellStyle name="Normal 13 2 6 6" xfId="6171"/>
    <cellStyle name="Normal 13 2 6 7" xfId="11385"/>
    <cellStyle name="Normal 13 2 6 8" xfId="4346"/>
    <cellStyle name="Normal 13 2 7" xfId="797"/>
    <cellStyle name="Normal 13 2 7 2" xfId="1320"/>
    <cellStyle name="Normal 13 2 7 2 2" xfId="3277"/>
    <cellStyle name="Normal 13 2 7 2 2 2" xfId="13943"/>
    <cellStyle name="Normal 13 2 7 2 2 3" xfId="7945"/>
    <cellStyle name="Normal 13 2 7 2 3" xfId="7946"/>
    <cellStyle name="Normal 13 2 7 2 4" xfId="6916"/>
    <cellStyle name="Normal 13 2 7 2 5" xfId="12130"/>
    <cellStyle name="Normal 13 2 7 2 6" xfId="5091"/>
    <cellStyle name="Normal 13 2 7 3" xfId="2854"/>
    <cellStyle name="Normal 13 2 7 3 2" xfId="13520"/>
    <cellStyle name="Normal 13 2 7 3 3" xfId="7947"/>
    <cellStyle name="Normal 13 2 7 4" xfId="7948"/>
    <cellStyle name="Normal 13 2 7 5" xfId="6493"/>
    <cellStyle name="Normal 13 2 7 6" xfId="11707"/>
    <cellStyle name="Normal 13 2 7 7" xfId="4668"/>
    <cellStyle name="Normal 13 2 8" xfId="1264"/>
    <cellStyle name="Normal 13 2 8 2" xfId="3221"/>
    <cellStyle name="Normal 13 2 8 2 2" xfId="13887"/>
    <cellStyle name="Normal 13 2 8 2 3" xfId="7949"/>
    <cellStyle name="Normal 13 2 8 3" xfId="7950"/>
    <cellStyle name="Normal 13 2 8 4" xfId="6860"/>
    <cellStyle name="Normal 13 2 8 5" xfId="12074"/>
    <cellStyle name="Normal 13 2 8 6" xfId="5035"/>
    <cellStyle name="Normal 13 2 9" xfId="207"/>
    <cellStyle name="Normal 13 2 9 2" xfId="2487"/>
    <cellStyle name="Normal 13 2 9 2 2" xfId="13154"/>
    <cellStyle name="Normal 13 2 9 2 3" xfId="7951"/>
    <cellStyle name="Normal 13 2 9 3" xfId="7952"/>
    <cellStyle name="Normal 13 2 9 4" xfId="6126"/>
    <cellStyle name="Normal 13 2 9 5" xfId="11341"/>
    <cellStyle name="Normal 13 2 9 6" xfId="4302"/>
    <cellStyle name="Normal 13 3" xfId="140"/>
    <cellStyle name="Normal 13 3 10" xfId="2103"/>
    <cellStyle name="Normal 13 3 10 2" xfId="3962"/>
    <cellStyle name="Normal 13 3 10 2 2" xfId="14625"/>
    <cellStyle name="Normal 13 3 10 2 3" xfId="7953"/>
    <cellStyle name="Normal 13 3 10 3" xfId="7954"/>
    <cellStyle name="Normal 13 3 10 4" xfId="7601"/>
    <cellStyle name="Normal 13 3 10 5" xfId="12812"/>
    <cellStyle name="Normal 13 3 10 6" xfId="5773"/>
    <cellStyle name="Normal 13 3 11" xfId="2254"/>
    <cellStyle name="Normal 13 3 11 2" xfId="4098"/>
    <cellStyle name="Normal 13 3 11 2 2" xfId="14761"/>
    <cellStyle name="Normal 13 3 11 2 3" xfId="7955"/>
    <cellStyle name="Normal 13 3 11 3" xfId="7737"/>
    <cellStyle name="Normal 13 3 11 4" xfId="12948"/>
    <cellStyle name="Normal 13 3 11 5" xfId="5909"/>
    <cellStyle name="Normal 13 3 12" xfId="2476"/>
    <cellStyle name="Normal 13 3 12 2" xfId="7956"/>
    <cellStyle name="Normal 13 3 12 3" xfId="13144"/>
    <cellStyle name="Normal 13 3 12 4" xfId="6056"/>
    <cellStyle name="Normal 13 3 13" xfId="7957"/>
    <cellStyle name="Normal 13 3 14" xfId="6115"/>
    <cellStyle name="Normal 13 3 15" xfId="11331"/>
    <cellStyle name="Normal 13 3 16" xfId="4292"/>
    <cellStyle name="Normal 13 3 2" xfId="490"/>
    <cellStyle name="Normal 13 3 2 10" xfId="11481"/>
    <cellStyle name="Normal 13 3 2 11" xfId="4442"/>
    <cellStyle name="Normal 13 3 2 2" xfId="695"/>
    <cellStyle name="Normal 13 3 2 2 2" xfId="1161"/>
    <cellStyle name="Normal 13 3 2 2 2 2" xfId="1323"/>
    <cellStyle name="Normal 13 3 2 2 2 2 2" xfId="3280"/>
    <cellStyle name="Normal 13 3 2 2 2 2 2 2" xfId="13946"/>
    <cellStyle name="Normal 13 3 2 2 2 2 2 3" xfId="7958"/>
    <cellStyle name="Normal 13 3 2 2 2 2 3" xfId="7959"/>
    <cellStyle name="Normal 13 3 2 2 2 2 4" xfId="6919"/>
    <cellStyle name="Normal 13 3 2 2 2 2 5" xfId="12133"/>
    <cellStyle name="Normal 13 3 2 2 2 2 6" xfId="5094"/>
    <cellStyle name="Normal 13 3 2 2 2 3" xfId="3130"/>
    <cellStyle name="Normal 13 3 2 2 2 3 2" xfId="13796"/>
    <cellStyle name="Normal 13 3 2 2 2 3 3" xfId="7960"/>
    <cellStyle name="Normal 13 3 2 2 2 4" xfId="7961"/>
    <cellStyle name="Normal 13 3 2 2 2 5" xfId="6769"/>
    <cellStyle name="Normal 13 3 2 2 2 6" xfId="11983"/>
    <cellStyle name="Normal 13 3 2 2 2 7" xfId="4944"/>
    <cellStyle name="Normal 13 3 2 2 3" xfId="1322"/>
    <cellStyle name="Normal 13 3 2 2 3 2" xfId="3279"/>
    <cellStyle name="Normal 13 3 2 2 3 2 2" xfId="13945"/>
    <cellStyle name="Normal 13 3 2 2 3 2 3" xfId="7962"/>
    <cellStyle name="Normal 13 3 2 2 3 3" xfId="7963"/>
    <cellStyle name="Normal 13 3 2 2 3 4" xfId="6918"/>
    <cellStyle name="Normal 13 3 2 2 3 5" xfId="12132"/>
    <cellStyle name="Normal 13 3 2 2 3 6" xfId="5093"/>
    <cellStyle name="Normal 13 3 2 2 4" xfId="2763"/>
    <cellStyle name="Normal 13 3 2 2 4 2" xfId="13429"/>
    <cellStyle name="Normal 13 3 2 2 4 3" xfId="7964"/>
    <cellStyle name="Normal 13 3 2 2 5" xfId="7965"/>
    <cellStyle name="Normal 13 3 2 2 6" xfId="6402"/>
    <cellStyle name="Normal 13 3 2 2 7" xfId="11616"/>
    <cellStyle name="Normal 13 3 2 2 8" xfId="4577"/>
    <cellStyle name="Normal 13 3 2 3" xfId="846"/>
    <cellStyle name="Normal 13 3 2 3 2" xfId="1324"/>
    <cellStyle name="Normal 13 3 2 3 2 2" xfId="3281"/>
    <cellStyle name="Normal 13 3 2 3 2 2 2" xfId="13947"/>
    <cellStyle name="Normal 13 3 2 3 2 2 3" xfId="7966"/>
    <cellStyle name="Normal 13 3 2 3 2 3" xfId="7967"/>
    <cellStyle name="Normal 13 3 2 3 2 4" xfId="6920"/>
    <cellStyle name="Normal 13 3 2 3 2 5" xfId="12134"/>
    <cellStyle name="Normal 13 3 2 3 2 6" xfId="5095"/>
    <cellStyle name="Normal 13 3 2 3 3" xfId="2901"/>
    <cellStyle name="Normal 13 3 2 3 3 2" xfId="13567"/>
    <cellStyle name="Normal 13 3 2 3 3 3" xfId="7968"/>
    <cellStyle name="Normal 13 3 2 3 4" xfId="7969"/>
    <cellStyle name="Normal 13 3 2 3 5" xfId="6540"/>
    <cellStyle name="Normal 13 3 2 3 6" xfId="11754"/>
    <cellStyle name="Normal 13 3 2 3 7" xfId="4715"/>
    <cellStyle name="Normal 13 3 2 4" xfId="1321"/>
    <cellStyle name="Normal 13 3 2 4 2" xfId="3278"/>
    <cellStyle name="Normal 13 3 2 4 2 2" xfId="13944"/>
    <cellStyle name="Normal 13 3 2 4 2 3" xfId="7970"/>
    <cellStyle name="Normal 13 3 2 4 3" xfId="7971"/>
    <cellStyle name="Normal 13 3 2 4 4" xfId="6917"/>
    <cellStyle name="Normal 13 3 2 4 5" xfId="12131"/>
    <cellStyle name="Normal 13 3 2 4 6" xfId="5092"/>
    <cellStyle name="Normal 13 3 2 5" xfId="2152"/>
    <cellStyle name="Normal 13 3 2 5 2" xfId="4008"/>
    <cellStyle name="Normal 13 3 2 5 2 2" xfId="14671"/>
    <cellStyle name="Normal 13 3 2 5 2 3" xfId="7972"/>
    <cellStyle name="Normal 13 3 2 5 3" xfId="7973"/>
    <cellStyle name="Normal 13 3 2 5 4" xfId="7647"/>
    <cellStyle name="Normal 13 3 2 5 5" xfId="12858"/>
    <cellStyle name="Normal 13 3 2 5 6" xfId="5819"/>
    <cellStyle name="Normal 13 3 2 6" xfId="2300"/>
    <cellStyle name="Normal 13 3 2 6 2" xfId="4144"/>
    <cellStyle name="Normal 13 3 2 6 2 2" xfId="14807"/>
    <cellStyle name="Normal 13 3 2 6 2 3" xfId="7974"/>
    <cellStyle name="Normal 13 3 2 6 3" xfId="7783"/>
    <cellStyle name="Normal 13 3 2 6 4" xfId="12994"/>
    <cellStyle name="Normal 13 3 2 6 5" xfId="5955"/>
    <cellStyle name="Normal 13 3 2 7" xfId="2628"/>
    <cellStyle name="Normal 13 3 2 7 2" xfId="13294"/>
    <cellStyle name="Normal 13 3 2 7 3" xfId="7975"/>
    <cellStyle name="Normal 13 3 2 8" xfId="7976"/>
    <cellStyle name="Normal 13 3 2 9" xfId="6267"/>
    <cellStyle name="Normal 13 3 3" xfId="597"/>
    <cellStyle name="Normal 13 3 3 10" xfId="11524"/>
    <cellStyle name="Normal 13 3 3 11" xfId="4485"/>
    <cellStyle name="Normal 13 3 3 2" xfId="739"/>
    <cellStyle name="Normal 13 3 3 2 2" xfId="1204"/>
    <cellStyle name="Normal 13 3 3 2 2 2" xfId="1327"/>
    <cellStyle name="Normal 13 3 3 2 2 2 2" xfId="3284"/>
    <cellStyle name="Normal 13 3 3 2 2 2 2 2" xfId="13950"/>
    <cellStyle name="Normal 13 3 3 2 2 2 2 3" xfId="7977"/>
    <cellStyle name="Normal 13 3 3 2 2 2 3" xfId="7978"/>
    <cellStyle name="Normal 13 3 3 2 2 2 4" xfId="6923"/>
    <cellStyle name="Normal 13 3 3 2 2 2 5" xfId="12137"/>
    <cellStyle name="Normal 13 3 3 2 2 2 6" xfId="5098"/>
    <cellStyle name="Normal 13 3 3 2 2 3" xfId="3173"/>
    <cellStyle name="Normal 13 3 3 2 2 3 2" xfId="13839"/>
    <cellStyle name="Normal 13 3 3 2 2 3 3" xfId="7979"/>
    <cellStyle name="Normal 13 3 3 2 2 4" xfId="7980"/>
    <cellStyle name="Normal 13 3 3 2 2 5" xfId="6812"/>
    <cellStyle name="Normal 13 3 3 2 2 6" xfId="12026"/>
    <cellStyle name="Normal 13 3 3 2 2 7" xfId="4987"/>
    <cellStyle name="Normal 13 3 3 2 3" xfId="1326"/>
    <cellStyle name="Normal 13 3 3 2 3 2" xfId="3283"/>
    <cellStyle name="Normal 13 3 3 2 3 2 2" xfId="13949"/>
    <cellStyle name="Normal 13 3 3 2 3 2 3" xfId="7981"/>
    <cellStyle name="Normal 13 3 3 2 3 3" xfId="7982"/>
    <cellStyle name="Normal 13 3 3 2 3 4" xfId="6922"/>
    <cellStyle name="Normal 13 3 3 2 3 5" xfId="12136"/>
    <cellStyle name="Normal 13 3 3 2 3 6" xfId="5097"/>
    <cellStyle name="Normal 13 3 3 2 4" xfId="2806"/>
    <cellStyle name="Normal 13 3 3 2 4 2" xfId="13472"/>
    <cellStyle name="Normal 13 3 3 2 4 3" xfId="7983"/>
    <cellStyle name="Normal 13 3 3 2 5" xfId="7984"/>
    <cellStyle name="Normal 13 3 3 2 6" xfId="6445"/>
    <cellStyle name="Normal 13 3 3 2 7" xfId="11659"/>
    <cellStyle name="Normal 13 3 3 2 8" xfId="4620"/>
    <cellStyle name="Normal 13 3 3 3" xfId="892"/>
    <cellStyle name="Normal 13 3 3 3 2" xfId="1328"/>
    <cellStyle name="Normal 13 3 3 3 2 2" xfId="3285"/>
    <cellStyle name="Normal 13 3 3 3 2 2 2" xfId="13951"/>
    <cellStyle name="Normal 13 3 3 3 2 2 3" xfId="7985"/>
    <cellStyle name="Normal 13 3 3 3 2 3" xfId="7986"/>
    <cellStyle name="Normal 13 3 3 3 2 4" xfId="6924"/>
    <cellStyle name="Normal 13 3 3 3 2 5" xfId="12138"/>
    <cellStyle name="Normal 13 3 3 3 2 6" xfId="5099"/>
    <cellStyle name="Normal 13 3 3 3 3" xfId="2944"/>
    <cellStyle name="Normal 13 3 3 3 3 2" xfId="13610"/>
    <cellStyle name="Normal 13 3 3 3 3 3" xfId="7987"/>
    <cellStyle name="Normal 13 3 3 3 4" xfId="7988"/>
    <cellStyle name="Normal 13 3 3 3 5" xfId="6583"/>
    <cellStyle name="Normal 13 3 3 3 6" xfId="11797"/>
    <cellStyle name="Normal 13 3 3 3 7" xfId="4758"/>
    <cellStyle name="Normal 13 3 3 4" xfId="1325"/>
    <cellStyle name="Normal 13 3 3 4 2" xfId="3282"/>
    <cellStyle name="Normal 13 3 3 4 2 2" xfId="13948"/>
    <cellStyle name="Normal 13 3 3 4 2 3" xfId="7989"/>
    <cellStyle name="Normal 13 3 3 4 3" xfId="7990"/>
    <cellStyle name="Normal 13 3 3 4 4" xfId="6921"/>
    <cellStyle name="Normal 13 3 3 4 5" xfId="12135"/>
    <cellStyle name="Normal 13 3 3 4 6" xfId="5096"/>
    <cellStyle name="Normal 13 3 3 5" xfId="2199"/>
    <cellStyle name="Normal 13 3 3 5 2" xfId="4052"/>
    <cellStyle name="Normal 13 3 3 5 2 2" xfId="14715"/>
    <cellStyle name="Normal 13 3 3 5 2 3" xfId="7991"/>
    <cellStyle name="Normal 13 3 3 5 3" xfId="7992"/>
    <cellStyle name="Normal 13 3 3 5 4" xfId="7691"/>
    <cellStyle name="Normal 13 3 3 5 5" xfId="12902"/>
    <cellStyle name="Normal 13 3 3 5 6" xfId="5863"/>
    <cellStyle name="Normal 13 3 3 6" xfId="2343"/>
    <cellStyle name="Normal 13 3 3 6 2" xfId="4187"/>
    <cellStyle name="Normal 13 3 3 6 2 2" xfId="14850"/>
    <cellStyle name="Normal 13 3 3 6 2 3" xfId="7993"/>
    <cellStyle name="Normal 13 3 3 6 3" xfId="7826"/>
    <cellStyle name="Normal 13 3 3 6 4" xfId="13037"/>
    <cellStyle name="Normal 13 3 3 6 5" xfId="5998"/>
    <cellStyle name="Normal 13 3 3 7" xfId="2671"/>
    <cellStyle name="Normal 13 3 3 7 2" xfId="13337"/>
    <cellStyle name="Normal 13 3 3 7 3" xfId="7994"/>
    <cellStyle name="Normal 13 3 3 8" xfId="7995"/>
    <cellStyle name="Normal 13 3 3 9" xfId="6310"/>
    <cellStyle name="Normal 13 3 4" xfId="431"/>
    <cellStyle name="Normal 13 3 4 2" xfId="1002"/>
    <cellStyle name="Normal 13 3 4 2 2" xfId="1330"/>
    <cellStyle name="Normal 13 3 4 2 2 2" xfId="3287"/>
    <cellStyle name="Normal 13 3 4 2 2 2 2" xfId="13953"/>
    <cellStyle name="Normal 13 3 4 2 2 2 3" xfId="7996"/>
    <cellStyle name="Normal 13 3 4 2 2 3" xfId="7997"/>
    <cellStyle name="Normal 13 3 4 2 2 4" xfId="6926"/>
    <cellStyle name="Normal 13 3 4 2 2 5" xfId="12140"/>
    <cellStyle name="Normal 13 3 4 2 2 6" xfId="5101"/>
    <cellStyle name="Normal 13 3 4 2 3" xfId="3034"/>
    <cellStyle name="Normal 13 3 4 2 3 2" xfId="13700"/>
    <cellStyle name="Normal 13 3 4 2 3 3" xfId="7998"/>
    <cellStyle name="Normal 13 3 4 2 4" xfId="7999"/>
    <cellStyle name="Normal 13 3 4 2 5" xfId="6673"/>
    <cellStyle name="Normal 13 3 4 2 6" xfId="11887"/>
    <cellStyle name="Normal 13 3 4 2 7" xfId="4848"/>
    <cellStyle name="Normal 13 3 4 3" xfId="1329"/>
    <cellStyle name="Normal 13 3 4 3 2" xfId="3286"/>
    <cellStyle name="Normal 13 3 4 3 2 2" xfId="13952"/>
    <cellStyle name="Normal 13 3 4 3 2 3" xfId="8000"/>
    <cellStyle name="Normal 13 3 4 3 3" xfId="8001"/>
    <cellStyle name="Normal 13 3 4 3 4" xfId="6925"/>
    <cellStyle name="Normal 13 3 4 3 5" xfId="12139"/>
    <cellStyle name="Normal 13 3 4 3 6" xfId="5100"/>
    <cellStyle name="Normal 13 3 4 4" xfId="2582"/>
    <cellStyle name="Normal 13 3 4 4 2" xfId="13248"/>
    <cellStyle name="Normal 13 3 4 4 3" xfId="8002"/>
    <cellStyle name="Normal 13 3 4 5" xfId="8003"/>
    <cellStyle name="Normal 13 3 4 6" xfId="6221"/>
    <cellStyle name="Normal 13 3 4 7" xfId="11435"/>
    <cellStyle name="Normal 13 3 4 8" xfId="4396"/>
    <cellStyle name="Normal 13 3 5" xfId="649"/>
    <cellStyle name="Normal 13 3 5 2" xfId="1115"/>
    <cellStyle name="Normal 13 3 5 2 2" xfId="1332"/>
    <cellStyle name="Normal 13 3 5 2 2 2" xfId="3289"/>
    <cellStyle name="Normal 13 3 5 2 2 2 2" xfId="13955"/>
    <cellStyle name="Normal 13 3 5 2 2 2 3" xfId="8004"/>
    <cellStyle name="Normal 13 3 5 2 2 3" xfId="8005"/>
    <cellStyle name="Normal 13 3 5 2 2 4" xfId="6928"/>
    <cellStyle name="Normal 13 3 5 2 2 5" xfId="12142"/>
    <cellStyle name="Normal 13 3 5 2 2 6" xfId="5103"/>
    <cellStyle name="Normal 13 3 5 2 3" xfId="3084"/>
    <cellStyle name="Normal 13 3 5 2 3 2" xfId="13750"/>
    <cellStyle name="Normal 13 3 5 2 3 3" xfId="8006"/>
    <cellStyle name="Normal 13 3 5 2 4" xfId="8007"/>
    <cellStyle name="Normal 13 3 5 2 5" xfId="6723"/>
    <cellStyle name="Normal 13 3 5 2 6" xfId="11937"/>
    <cellStyle name="Normal 13 3 5 2 7" xfId="4898"/>
    <cellStyle name="Normal 13 3 5 3" xfId="1331"/>
    <cellStyle name="Normal 13 3 5 3 2" xfId="3288"/>
    <cellStyle name="Normal 13 3 5 3 2 2" xfId="13954"/>
    <cellStyle name="Normal 13 3 5 3 2 3" xfId="8008"/>
    <cellStyle name="Normal 13 3 5 3 3" xfId="8009"/>
    <cellStyle name="Normal 13 3 5 3 4" xfId="6927"/>
    <cellStyle name="Normal 13 3 5 3 5" xfId="12141"/>
    <cellStyle name="Normal 13 3 5 3 6" xfId="5102"/>
    <cellStyle name="Normal 13 3 5 4" xfId="2717"/>
    <cellStyle name="Normal 13 3 5 4 2" xfId="13383"/>
    <cellStyle name="Normal 13 3 5 4 3" xfId="8010"/>
    <cellStyle name="Normal 13 3 5 5" xfId="8011"/>
    <cellStyle name="Normal 13 3 5 6" xfId="6356"/>
    <cellStyle name="Normal 13 3 5 7" xfId="11570"/>
    <cellStyle name="Normal 13 3 5 8" xfId="4531"/>
    <cellStyle name="Normal 13 3 6" xfId="315"/>
    <cellStyle name="Normal 13 3 6 2" xfId="943"/>
    <cellStyle name="Normal 13 3 6 2 2" xfId="1334"/>
    <cellStyle name="Normal 13 3 6 2 2 2" xfId="3291"/>
    <cellStyle name="Normal 13 3 6 2 2 2 2" xfId="13957"/>
    <cellStyle name="Normal 13 3 6 2 2 2 3" xfId="8012"/>
    <cellStyle name="Normal 13 3 6 2 2 3" xfId="8013"/>
    <cellStyle name="Normal 13 3 6 2 2 4" xfId="6930"/>
    <cellStyle name="Normal 13 3 6 2 2 5" xfId="12144"/>
    <cellStyle name="Normal 13 3 6 2 2 6" xfId="5105"/>
    <cellStyle name="Normal 13 3 6 2 3" xfId="2990"/>
    <cellStyle name="Normal 13 3 6 2 3 2" xfId="13656"/>
    <cellStyle name="Normal 13 3 6 2 3 3" xfId="8014"/>
    <cellStyle name="Normal 13 3 6 2 4" xfId="8015"/>
    <cellStyle name="Normal 13 3 6 2 5" xfId="6629"/>
    <cellStyle name="Normal 13 3 6 2 6" xfId="11843"/>
    <cellStyle name="Normal 13 3 6 2 7" xfId="4804"/>
    <cellStyle name="Normal 13 3 6 3" xfId="1333"/>
    <cellStyle name="Normal 13 3 6 3 2" xfId="3290"/>
    <cellStyle name="Normal 13 3 6 3 2 2" xfId="13956"/>
    <cellStyle name="Normal 13 3 6 3 2 3" xfId="8016"/>
    <cellStyle name="Normal 13 3 6 3 3" xfId="8017"/>
    <cellStyle name="Normal 13 3 6 3 4" xfId="6929"/>
    <cellStyle name="Normal 13 3 6 3 5" xfId="12143"/>
    <cellStyle name="Normal 13 3 6 3 6" xfId="5104"/>
    <cellStyle name="Normal 13 3 6 4" xfId="2533"/>
    <cellStyle name="Normal 13 3 6 4 2" xfId="13199"/>
    <cellStyle name="Normal 13 3 6 4 3" xfId="8018"/>
    <cellStyle name="Normal 13 3 6 5" xfId="8019"/>
    <cellStyle name="Normal 13 3 6 6" xfId="6172"/>
    <cellStyle name="Normal 13 3 6 7" xfId="11386"/>
    <cellStyle name="Normal 13 3 6 8" xfId="4347"/>
    <cellStyle name="Normal 13 3 7" xfId="798"/>
    <cellStyle name="Normal 13 3 7 2" xfId="1335"/>
    <cellStyle name="Normal 13 3 7 2 2" xfId="3292"/>
    <cellStyle name="Normal 13 3 7 2 2 2" xfId="13958"/>
    <cellStyle name="Normal 13 3 7 2 2 3" xfId="8020"/>
    <cellStyle name="Normal 13 3 7 2 3" xfId="8021"/>
    <cellStyle name="Normal 13 3 7 2 4" xfId="6931"/>
    <cellStyle name="Normal 13 3 7 2 5" xfId="12145"/>
    <cellStyle name="Normal 13 3 7 2 6" xfId="5106"/>
    <cellStyle name="Normal 13 3 7 3" xfId="2855"/>
    <cellStyle name="Normal 13 3 7 3 2" xfId="13521"/>
    <cellStyle name="Normal 13 3 7 3 3" xfId="8022"/>
    <cellStyle name="Normal 13 3 7 4" xfId="8023"/>
    <cellStyle name="Normal 13 3 7 5" xfId="6494"/>
    <cellStyle name="Normal 13 3 7 6" xfId="11708"/>
    <cellStyle name="Normal 13 3 7 7" xfId="4669"/>
    <cellStyle name="Normal 13 3 8" xfId="1265"/>
    <cellStyle name="Normal 13 3 8 2" xfId="3222"/>
    <cellStyle name="Normal 13 3 8 2 2" xfId="13888"/>
    <cellStyle name="Normal 13 3 8 2 3" xfId="8024"/>
    <cellStyle name="Normal 13 3 8 3" xfId="8025"/>
    <cellStyle name="Normal 13 3 8 4" xfId="6861"/>
    <cellStyle name="Normal 13 3 8 5" xfId="12075"/>
    <cellStyle name="Normal 13 3 8 6" xfId="5036"/>
    <cellStyle name="Normal 13 3 9" xfId="208"/>
    <cellStyle name="Normal 13 3 9 2" xfId="2488"/>
    <cellStyle name="Normal 13 3 9 2 2" xfId="13155"/>
    <cellStyle name="Normal 13 3 9 2 3" xfId="8026"/>
    <cellStyle name="Normal 13 3 9 3" xfId="8027"/>
    <cellStyle name="Normal 13 3 9 4" xfId="6127"/>
    <cellStyle name="Normal 13 3 9 5" xfId="11342"/>
    <cellStyle name="Normal 13 3 9 6" xfId="4303"/>
    <cellStyle name="Normal 13 4" xfId="249"/>
    <cellStyle name="Normal 13 4 10" xfId="2144"/>
    <cellStyle name="Normal 13 4 10 2" xfId="4000"/>
    <cellStyle name="Normal 13 4 10 2 2" xfId="14663"/>
    <cellStyle name="Normal 13 4 10 2 3" xfId="8028"/>
    <cellStyle name="Normal 13 4 10 3" xfId="8029"/>
    <cellStyle name="Normal 13 4 10 4" xfId="7639"/>
    <cellStyle name="Normal 13 4 10 5" xfId="12850"/>
    <cellStyle name="Normal 13 4 10 6" xfId="5811"/>
    <cellStyle name="Normal 13 4 11" xfId="2292"/>
    <cellStyle name="Normal 13 4 11 2" xfId="4136"/>
    <cellStyle name="Normal 13 4 11 2 2" xfId="14799"/>
    <cellStyle name="Normal 13 4 11 2 3" xfId="8030"/>
    <cellStyle name="Normal 13 4 11 3" xfId="7775"/>
    <cellStyle name="Normal 13 4 11 4" xfId="12986"/>
    <cellStyle name="Normal 13 4 11 5" xfId="5947"/>
    <cellStyle name="Normal 13 4 12" xfId="2527"/>
    <cellStyle name="Normal 13 4 12 2" xfId="13193"/>
    <cellStyle name="Normal 13 4 12 3" xfId="8031"/>
    <cellStyle name="Normal 13 4 13" xfId="8032"/>
    <cellStyle name="Normal 13 4 14" xfId="6166"/>
    <cellStyle name="Normal 13 4 15" xfId="11380"/>
    <cellStyle name="Normal 13 4 16" xfId="4341"/>
    <cellStyle name="Normal 13 4 2" xfId="368"/>
    <cellStyle name="Normal 13 4 2 10" xfId="8033"/>
    <cellStyle name="Normal 13 4 2 11" xfId="6213"/>
    <cellStyle name="Normal 13 4 2 12" xfId="11427"/>
    <cellStyle name="Normal 13 4 2 13" xfId="4388"/>
    <cellStyle name="Normal 13 4 2 2" xfId="593"/>
    <cellStyle name="Normal 13 4 2 2 2" xfId="1110"/>
    <cellStyle name="Normal 13 4 2 2 2 2" xfId="1338"/>
    <cellStyle name="Normal 13 4 2 2 2 2 2" xfId="3295"/>
    <cellStyle name="Normal 13 4 2 2 2 2 2 2" xfId="13961"/>
    <cellStyle name="Normal 13 4 2 2 2 2 2 3" xfId="8034"/>
    <cellStyle name="Normal 13 4 2 2 2 2 3" xfId="8035"/>
    <cellStyle name="Normal 13 4 2 2 2 2 4" xfId="6934"/>
    <cellStyle name="Normal 13 4 2 2 2 2 5" xfId="12148"/>
    <cellStyle name="Normal 13 4 2 2 2 2 6" xfId="5109"/>
    <cellStyle name="Normal 13 4 2 2 2 3" xfId="3079"/>
    <cellStyle name="Normal 13 4 2 2 2 3 2" xfId="13745"/>
    <cellStyle name="Normal 13 4 2 2 2 3 3" xfId="8036"/>
    <cellStyle name="Normal 13 4 2 2 2 4" xfId="8037"/>
    <cellStyle name="Normal 13 4 2 2 2 5" xfId="6718"/>
    <cellStyle name="Normal 13 4 2 2 2 6" xfId="11932"/>
    <cellStyle name="Normal 13 4 2 2 2 7" xfId="4893"/>
    <cellStyle name="Normal 13 4 2 2 3" xfId="1337"/>
    <cellStyle name="Normal 13 4 2 2 3 2" xfId="3294"/>
    <cellStyle name="Normal 13 4 2 2 3 2 2" xfId="13960"/>
    <cellStyle name="Normal 13 4 2 2 3 2 3" xfId="8038"/>
    <cellStyle name="Normal 13 4 2 2 3 3" xfId="8039"/>
    <cellStyle name="Normal 13 4 2 2 3 4" xfId="6933"/>
    <cellStyle name="Normal 13 4 2 2 3 5" xfId="12147"/>
    <cellStyle name="Normal 13 4 2 2 3 6" xfId="5108"/>
    <cellStyle name="Normal 13 4 2 2 4" xfId="2667"/>
    <cellStyle name="Normal 13 4 2 2 4 2" xfId="13333"/>
    <cellStyle name="Normal 13 4 2 2 4 3" xfId="8040"/>
    <cellStyle name="Normal 13 4 2 2 5" xfId="8041"/>
    <cellStyle name="Normal 13 4 2 2 6" xfId="6306"/>
    <cellStyle name="Normal 13 4 2 2 7" xfId="11520"/>
    <cellStyle name="Normal 13 4 2 2 8" xfId="4481"/>
    <cellStyle name="Normal 13 4 2 3" xfId="735"/>
    <cellStyle name="Normal 13 4 2 3 2" xfId="1200"/>
    <cellStyle name="Normal 13 4 2 3 2 2" xfId="1340"/>
    <cellStyle name="Normal 13 4 2 3 2 2 2" xfId="3297"/>
    <cellStyle name="Normal 13 4 2 3 2 2 2 2" xfId="13963"/>
    <cellStyle name="Normal 13 4 2 3 2 2 2 3" xfId="8042"/>
    <cellStyle name="Normal 13 4 2 3 2 2 3" xfId="8043"/>
    <cellStyle name="Normal 13 4 2 3 2 2 4" xfId="6936"/>
    <cellStyle name="Normal 13 4 2 3 2 2 5" xfId="12150"/>
    <cellStyle name="Normal 13 4 2 3 2 2 6" xfId="5111"/>
    <cellStyle name="Normal 13 4 2 3 2 3" xfId="3169"/>
    <cellStyle name="Normal 13 4 2 3 2 3 2" xfId="13835"/>
    <cellStyle name="Normal 13 4 2 3 2 3 3" xfId="8044"/>
    <cellStyle name="Normal 13 4 2 3 2 4" xfId="8045"/>
    <cellStyle name="Normal 13 4 2 3 2 5" xfId="6808"/>
    <cellStyle name="Normal 13 4 2 3 2 6" xfId="12022"/>
    <cellStyle name="Normal 13 4 2 3 2 7" xfId="4983"/>
    <cellStyle name="Normal 13 4 2 3 3" xfId="1339"/>
    <cellStyle name="Normal 13 4 2 3 3 2" xfId="3296"/>
    <cellStyle name="Normal 13 4 2 3 3 2 2" xfId="13962"/>
    <cellStyle name="Normal 13 4 2 3 3 2 3" xfId="8046"/>
    <cellStyle name="Normal 13 4 2 3 3 3" xfId="8047"/>
    <cellStyle name="Normal 13 4 2 3 3 4" xfId="6935"/>
    <cellStyle name="Normal 13 4 2 3 3 5" xfId="12149"/>
    <cellStyle name="Normal 13 4 2 3 3 6" xfId="5110"/>
    <cellStyle name="Normal 13 4 2 3 4" xfId="2802"/>
    <cellStyle name="Normal 13 4 2 3 4 2" xfId="13468"/>
    <cellStyle name="Normal 13 4 2 3 4 3" xfId="8048"/>
    <cellStyle name="Normal 13 4 2 3 5" xfId="8049"/>
    <cellStyle name="Normal 13 4 2 3 6" xfId="6441"/>
    <cellStyle name="Normal 13 4 2 3 7" xfId="11655"/>
    <cellStyle name="Normal 13 4 2 3 8" xfId="4616"/>
    <cellStyle name="Normal 13 4 2 4" xfId="785"/>
    <cellStyle name="Normal 13 4 2 4 2" xfId="1248"/>
    <cellStyle name="Normal 13 4 2 4 2 2" xfId="1342"/>
    <cellStyle name="Normal 13 4 2 4 2 2 2" xfId="3299"/>
    <cellStyle name="Normal 13 4 2 4 2 2 2 2" xfId="13965"/>
    <cellStyle name="Normal 13 4 2 4 2 2 2 3" xfId="8050"/>
    <cellStyle name="Normal 13 4 2 4 2 2 3" xfId="8051"/>
    <cellStyle name="Normal 13 4 2 4 2 2 4" xfId="6938"/>
    <cellStyle name="Normal 13 4 2 4 2 2 5" xfId="12152"/>
    <cellStyle name="Normal 13 4 2 4 2 2 6" xfId="5113"/>
    <cellStyle name="Normal 13 4 2 4 2 3" xfId="3217"/>
    <cellStyle name="Normal 13 4 2 4 2 3 2" xfId="13883"/>
    <cellStyle name="Normal 13 4 2 4 2 3 3" xfId="8052"/>
    <cellStyle name="Normal 13 4 2 4 2 4" xfId="8053"/>
    <cellStyle name="Normal 13 4 2 4 2 5" xfId="6856"/>
    <cellStyle name="Normal 13 4 2 4 2 6" xfId="12070"/>
    <cellStyle name="Normal 13 4 2 4 2 7" xfId="5031"/>
    <cellStyle name="Normal 13 4 2 4 3" xfId="1341"/>
    <cellStyle name="Normal 13 4 2 4 3 2" xfId="3298"/>
    <cellStyle name="Normal 13 4 2 4 3 2 2" xfId="13964"/>
    <cellStyle name="Normal 13 4 2 4 3 2 3" xfId="8054"/>
    <cellStyle name="Normal 13 4 2 4 3 3" xfId="8055"/>
    <cellStyle name="Normal 13 4 2 4 3 4" xfId="6937"/>
    <cellStyle name="Normal 13 4 2 4 3 5" xfId="12151"/>
    <cellStyle name="Normal 13 4 2 4 3 6" xfId="5112"/>
    <cellStyle name="Normal 13 4 2 4 4" xfId="2850"/>
    <cellStyle name="Normal 13 4 2 4 4 2" xfId="13516"/>
    <cellStyle name="Normal 13 4 2 4 4 3" xfId="8056"/>
    <cellStyle name="Normal 13 4 2 4 5" xfId="8057"/>
    <cellStyle name="Normal 13 4 2 4 6" xfId="6489"/>
    <cellStyle name="Normal 13 4 2 4 7" xfId="11703"/>
    <cellStyle name="Normal 13 4 2 4 8" xfId="4664"/>
    <cellStyle name="Normal 13 4 2 5" xfId="888"/>
    <cellStyle name="Normal 13 4 2 5 2" xfId="1343"/>
    <cellStyle name="Normal 13 4 2 5 2 2" xfId="3300"/>
    <cellStyle name="Normal 13 4 2 5 2 2 2" xfId="13966"/>
    <cellStyle name="Normal 13 4 2 5 2 2 3" xfId="8058"/>
    <cellStyle name="Normal 13 4 2 5 2 3" xfId="8059"/>
    <cellStyle name="Normal 13 4 2 5 2 4" xfId="6939"/>
    <cellStyle name="Normal 13 4 2 5 2 5" xfId="12153"/>
    <cellStyle name="Normal 13 4 2 5 2 6" xfId="5114"/>
    <cellStyle name="Normal 13 4 2 5 3" xfId="2940"/>
    <cellStyle name="Normal 13 4 2 5 3 2" xfId="13606"/>
    <cellStyle name="Normal 13 4 2 5 3 3" xfId="8060"/>
    <cellStyle name="Normal 13 4 2 5 4" xfId="8061"/>
    <cellStyle name="Normal 13 4 2 5 5" xfId="6579"/>
    <cellStyle name="Normal 13 4 2 5 6" xfId="11793"/>
    <cellStyle name="Normal 13 4 2 5 7" xfId="4754"/>
    <cellStyle name="Normal 13 4 2 6" xfId="1336"/>
    <cellStyle name="Normal 13 4 2 6 2" xfId="3293"/>
    <cellStyle name="Normal 13 4 2 6 2 2" xfId="13959"/>
    <cellStyle name="Normal 13 4 2 6 2 3" xfId="8062"/>
    <cellStyle name="Normal 13 4 2 6 3" xfId="8063"/>
    <cellStyle name="Normal 13 4 2 6 4" xfId="6932"/>
    <cellStyle name="Normal 13 4 2 6 5" xfId="12146"/>
    <cellStyle name="Normal 13 4 2 6 6" xfId="5107"/>
    <cellStyle name="Normal 13 4 2 7" xfId="2195"/>
    <cellStyle name="Normal 13 4 2 7 2" xfId="4048"/>
    <cellStyle name="Normal 13 4 2 7 2 2" xfId="14711"/>
    <cellStyle name="Normal 13 4 2 7 2 3" xfId="8064"/>
    <cellStyle name="Normal 13 4 2 7 3" xfId="8065"/>
    <cellStyle name="Normal 13 4 2 7 4" xfId="7687"/>
    <cellStyle name="Normal 13 4 2 7 5" xfId="12898"/>
    <cellStyle name="Normal 13 4 2 7 6" xfId="5859"/>
    <cellStyle name="Normal 13 4 2 8" xfId="2339"/>
    <cellStyle name="Normal 13 4 2 8 2" xfId="4183"/>
    <cellStyle name="Normal 13 4 2 8 2 2" xfId="14846"/>
    <cellStyle name="Normal 13 4 2 8 2 3" xfId="8066"/>
    <cellStyle name="Normal 13 4 2 8 3" xfId="7822"/>
    <cellStyle name="Normal 13 4 2 8 4" xfId="13033"/>
    <cellStyle name="Normal 13 4 2 8 5" xfId="5994"/>
    <cellStyle name="Normal 13 4 2 9" xfId="2574"/>
    <cellStyle name="Normal 13 4 2 9 2" xfId="13240"/>
    <cellStyle name="Normal 13 4 2 9 3" xfId="8067"/>
    <cellStyle name="Normal 13 4 3" xfId="369"/>
    <cellStyle name="Normal 13 4 3 10" xfId="6214"/>
    <cellStyle name="Normal 13 4 3 11" xfId="11428"/>
    <cellStyle name="Normal 13 4 3 12" xfId="4389"/>
    <cellStyle name="Normal 13 4 3 2" xfId="594"/>
    <cellStyle name="Normal 13 4 3 2 2" xfId="1111"/>
    <cellStyle name="Normal 13 4 3 2 2 2" xfId="1346"/>
    <cellStyle name="Normal 13 4 3 2 2 2 2" xfId="3303"/>
    <cellStyle name="Normal 13 4 3 2 2 2 2 2" xfId="13969"/>
    <cellStyle name="Normal 13 4 3 2 2 2 2 3" xfId="8068"/>
    <cellStyle name="Normal 13 4 3 2 2 2 3" xfId="8069"/>
    <cellStyle name="Normal 13 4 3 2 2 2 4" xfId="6942"/>
    <cellStyle name="Normal 13 4 3 2 2 2 5" xfId="12156"/>
    <cellStyle name="Normal 13 4 3 2 2 2 6" xfId="5117"/>
    <cellStyle name="Normal 13 4 3 2 2 3" xfId="3080"/>
    <cellStyle name="Normal 13 4 3 2 2 3 2" xfId="13746"/>
    <cellStyle name="Normal 13 4 3 2 2 3 3" xfId="8070"/>
    <cellStyle name="Normal 13 4 3 2 2 4" xfId="8071"/>
    <cellStyle name="Normal 13 4 3 2 2 5" xfId="6719"/>
    <cellStyle name="Normal 13 4 3 2 2 6" xfId="11933"/>
    <cellStyle name="Normal 13 4 3 2 2 7" xfId="4894"/>
    <cellStyle name="Normal 13 4 3 2 3" xfId="1345"/>
    <cellStyle name="Normal 13 4 3 2 3 2" xfId="3302"/>
    <cellStyle name="Normal 13 4 3 2 3 2 2" xfId="13968"/>
    <cellStyle name="Normal 13 4 3 2 3 2 3" xfId="8072"/>
    <cellStyle name="Normal 13 4 3 2 3 3" xfId="8073"/>
    <cellStyle name="Normal 13 4 3 2 3 4" xfId="6941"/>
    <cellStyle name="Normal 13 4 3 2 3 5" xfId="12155"/>
    <cellStyle name="Normal 13 4 3 2 3 6" xfId="5116"/>
    <cellStyle name="Normal 13 4 3 2 4" xfId="2668"/>
    <cellStyle name="Normal 13 4 3 2 4 2" xfId="13334"/>
    <cellStyle name="Normal 13 4 3 2 4 3" xfId="8074"/>
    <cellStyle name="Normal 13 4 3 2 5" xfId="8075"/>
    <cellStyle name="Normal 13 4 3 2 6" xfId="6307"/>
    <cellStyle name="Normal 13 4 3 2 7" xfId="11521"/>
    <cellStyle name="Normal 13 4 3 2 8" xfId="4482"/>
    <cellStyle name="Normal 13 4 3 3" xfId="736"/>
    <cellStyle name="Normal 13 4 3 3 2" xfId="1201"/>
    <cellStyle name="Normal 13 4 3 3 2 2" xfId="1348"/>
    <cellStyle name="Normal 13 4 3 3 2 2 2" xfId="3305"/>
    <cellStyle name="Normal 13 4 3 3 2 2 2 2" xfId="13971"/>
    <cellStyle name="Normal 13 4 3 3 2 2 2 3" xfId="8076"/>
    <cellStyle name="Normal 13 4 3 3 2 2 3" xfId="8077"/>
    <cellStyle name="Normal 13 4 3 3 2 2 4" xfId="6944"/>
    <cellStyle name="Normal 13 4 3 3 2 2 5" xfId="12158"/>
    <cellStyle name="Normal 13 4 3 3 2 2 6" xfId="5119"/>
    <cellStyle name="Normal 13 4 3 3 2 3" xfId="3170"/>
    <cellStyle name="Normal 13 4 3 3 2 3 2" xfId="13836"/>
    <cellStyle name="Normal 13 4 3 3 2 3 3" xfId="8078"/>
    <cellStyle name="Normal 13 4 3 3 2 4" xfId="8079"/>
    <cellStyle name="Normal 13 4 3 3 2 5" xfId="6809"/>
    <cellStyle name="Normal 13 4 3 3 2 6" xfId="12023"/>
    <cellStyle name="Normal 13 4 3 3 2 7" xfId="4984"/>
    <cellStyle name="Normal 13 4 3 3 3" xfId="1347"/>
    <cellStyle name="Normal 13 4 3 3 3 2" xfId="3304"/>
    <cellStyle name="Normal 13 4 3 3 3 2 2" xfId="13970"/>
    <cellStyle name="Normal 13 4 3 3 3 2 3" xfId="8080"/>
    <cellStyle name="Normal 13 4 3 3 3 3" xfId="8081"/>
    <cellStyle name="Normal 13 4 3 3 3 4" xfId="6943"/>
    <cellStyle name="Normal 13 4 3 3 3 5" xfId="12157"/>
    <cellStyle name="Normal 13 4 3 3 3 6" xfId="5118"/>
    <cellStyle name="Normal 13 4 3 3 4" xfId="2803"/>
    <cellStyle name="Normal 13 4 3 3 4 2" xfId="13469"/>
    <cellStyle name="Normal 13 4 3 3 4 3" xfId="8082"/>
    <cellStyle name="Normal 13 4 3 3 5" xfId="8083"/>
    <cellStyle name="Normal 13 4 3 3 6" xfId="6442"/>
    <cellStyle name="Normal 13 4 3 3 7" xfId="11656"/>
    <cellStyle name="Normal 13 4 3 3 8" xfId="4617"/>
    <cellStyle name="Normal 13 4 3 4" xfId="889"/>
    <cellStyle name="Normal 13 4 3 4 2" xfId="1349"/>
    <cellStyle name="Normal 13 4 3 4 2 2" xfId="3306"/>
    <cellStyle name="Normal 13 4 3 4 2 2 2" xfId="13972"/>
    <cellStyle name="Normal 13 4 3 4 2 2 3" xfId="8084"/>
    <cellStyle name="Normal 13 4 3 4 2 3" xfId="8085"/>
    <cellStyle name="Normal 13 4 3 4 2 4" xfId="6945"/>
    <cellStyle name="Normal 13 4 3 4 2 5" xfId="12159"/>
    <cellStyle name="Normal 13 4 3 4 2 6" xfId="5120"/>
    <cellStyle name="Normal 13 4 3 4 3" xfId="2941"/>
    <cellStyle name="Normal 13 4 3 4 3 2" xfId="13607"/>
    <cellStyle name="Normal 13 4 3 4 3 3" xfId="8086"/>
    <cellStyle name="Normal 13 4 3 4 4" xfId="8087"/>
    <cellStyle name="Normal 13 4 3 4 5" xfId="6580"/>
    <cellStyle name="Normal 13 4 3 4 6" xfId="11794"/>
    <cellStyle name="Normal 13 4 3 4 7" xfId="4755"/>
    <cellStyle name="Normal 13 4 3 5" xfId="1344"/>
    <cellStyle name="Normal 13 4 3 5 2" xfId="3301"/>
    <cellStyle name="Normal 13 4 3 5 2 2" xfId="13967"/>
    <cellStyle name="Normal 13 4 3 5 2 3" xfId="8088"/>
    <cellStyle name="Normal 13 4 3 5 3" xfId="8089"/>
    <cellStyle name="Normal 13 4 3 5 4" xfId="6940"/>
    <cellStyle name="Normal 13 4 3 5 5" xfId="12154"/>
    <cellStyle name="Normal 13 4 3 5 6" xfId="5115"/>
    <cellStyle name="Normal 13 4 3 6" xfId="2196"/>
    <cellStyle name="Normal 13 4 3 6 2" xfId="4049"/>
    <cellStyle name="Normal 13 4 3 6 2 2" xfId="14712"/>
    <cellStyle name="Normal 13 4 3 6 2 3" xfId="8090"/>
    <cellStyle name="Normal 13 4 3 6 3" xfId="8091"/>
    <cellStyle name="Normal 13 4 3 6 4" xfId="7688"/>
    <cellStyle name="Normal 13 4 3 6 5" xfId="12899"/>
    <cellStyle name="Normal 13 4 3 6 6" xfId="5860"/>
    <cellStyle name="Normal 13 4 3 7" xfId="2340"/>
    <cellStyle name="Normal 13 4 3 7 2" xfId="4184"/>
    <cellStyle name="Normal 13 4 3 7 2 2" xfId="14847"/>
    <cellStyle name="Normal 13 4 3 7 2 3" xfId="8092"/>
    <cellStyle name="Normal 13 4 3 7 3" xfId="7823"/>
    <cellStyle name="Normal 13 4 3 7 4" xfId="13034"/>
    <cellStyle name="Normal 13 4 3 7 5" xfId="5995"/>
    <cellStyle name="Normal 13 4 3 8" xfId="2575"/>
    <cellStyle name="Normal 13 4 3 8 2" xfId="13241"/>
    <cellStyle name="Normal 13 4 3 8 3" xfId="8093"/>
    <cellStyle name="Normal 13 4 3 9" xfId="8094"/>
    <cellStyle name="Normal 13 4 4" xfId="480"/>
    <cellStyle name="Normal 13 4 4 2" xfId="1040"/>
    <cellStyle name="Normal 13 4 4 2 2" xfId="1351"/>
    <cellStyle name="Normal 13 4 4 2 2 2" xfId="3308"/>
    <cellStyle name="Normal 13 4 4 2 2 2 2" xfId="13974"/>
    <cellStyle name="Normal 13 4 4 2 2 2 3" xfId="8095"/>
    <cellStyle name="Normal 13 4 4 2 2 3" xfId="8096"/>
    <cellStyle name="Normal 13 4 4 2 2 4" xfId="6947"/>
    <cellStyle name="Normal 13 4 4 2 2 5" xfId="12161"/>
    <cellStyle name="Normal 13 4 4 2 2 6" xfId="5122"/>
    <cellStyle name="Normal 13 4 4 2 3" xfId="3072"/>
    <cellStyle name="Normal 13 4 4 2 3 2" xfId="13738"/>
    <cellStyle name="Normal 13 4 4 2 3 3" xfId="8097"/>
    <cellStyle name="Normal 13 4 4 2 4" xfId="8098"/>
    <cellStyle name="Normal 13 4 4 2 5" xfId="6711"/>
    <cellStyle name="Normal 13 4 4 2 6" xfId="11925"/>
    <cellStyle name="Normal 13 4 4 2 7" xfId="4886"/>
    <cellStyle name="Normal 13 4 4 3" xfId="1350"/>
    <cellStyle name="Normal 13 4 4 3 2" xfId="3307"/>
    <cellStyle name="Normal 13 4 4 3 2 2" xfId="13973"/>
    <cellStyle name="Normal 13 4 4 3 2 3" xfId="8099"/>
    <cellStyle name="Normal 13 4 4 3 3" xfId="8100"/>
    <cellStyle name="Normal 13 4 4 3 4" xfId="6946"/>
    <cellStyle name="Normal 13 4 4 3 5" xfId="12160"/>
    <cellStyle name="Normal 13 4 4 3 6" xfId="5121"/>
    <cellStyle name="Normal 13 4 4 4" xfId="2620"/>
    <cellStyle name="Normal 13 4 4 4 2" xfId="13286"/>
    <cellStyle name="Normal 13 4 4 4 3" xfId="8101"/>
    <cellStyle name="Normal 13 4 4 5" xfId="8102"/>
    <cellStyle name="Normal 13 4 4 6" xfId="6259"/>
    <cellStyle name="Normal 13 4 4 7" xfId="11473"/>
    <cellStyle name="Normal 13 4 4 8" xfId="4434"/>
    <cellStyle name="Normal 13 4 5" xfId="687"/>
    <cellStyle name="Normal 13 4 5 2" xfId="1153"/>
    <cellStyle name="Normal 13 4 5 2 2" xfId="1353"/>
    <cellStyle name="Normal 13 4 5 2 2 2" xfId="3310"/>
    <cellStyle name="Normal 13 4 5 2 2 2 2" xfId="13976"/>
    <cellStyle name="Normal 13 4 5 2 2 2 3" xfId="8103"/>
    <cellStyle name="Normal 13 4 5 2 2 3" xfId="8104"/>
    <cellStyle name="Normal 13 4 5 2 2 4" xfId="6949"/>
    <cellStyle name="Normal 13 4 5 2 2 5" xfId="12163"/>
    <cellStyle name="Normal 13 4 5 2 2 6" xfId="5124"/>
    <cellStyle name="Normal 13 4 5 2 3" xfId="3122"/>
    <cellStyle name="Normal 13 4 5 2 3 2" xfId="13788"/>
    <cellStyle name="Normal 13 4 5 2 3 3" xfId="8105"/>
    <cellStyle name="Normal 13 4 5 2 4" xfId="8106"/>
    <cellStyle name="Normal 13 4 5 2 5" xfId="6761"/>
    <cellStyle name="Normal 13 4 5 2 6" xfId="11975"/>
    <cellStyle name="Normal 13 4 5 2 7" xfId="4936"/>
    <cellStyle name="Normal 13 4 5 3" xfId="1352"/>
    <cellStyle name="Normal 13 4 5 3 2" xfId="3309"/>
    <cellStyle name="Normal 13 4 5 3 2 2" xfId="13975"/>
    <cellStyle name="Normal 13 4 5 3 2 3" xfId="8107"/>
    <cellStyle name="Normal 13 4 5 3 3" xfId="8108"/>
    <cellStyle name="Normal 13 4 5 3 4" xfId="6948"/>
    <cellStyle name="Normal 13 4 5 3 5" xfId="12162"/>
    <cellStyle name="Normal 13 4 5 3 6" xfId="5123"/>
    <cellStyle name="Normal 13 4 5 4" xfId="2755"/>
    <cellStyle name="Normal 13 4 5 4 2" xfId="13421"/>
    <cellStyle name="Normal 13 4 5 4 3" xfId="8109"/>
    <cellStyle name="Normal 13 4 5 5" xfId="8110"/>
    <cellStyle name="Normal 13 4 5 6" xfId="6394"/>
    <cellStyle name="Normal 13 4 5 7" xfId="11608"/>
    <cellStyle name="Normal 13 4 5 8" xfId="4569"/>
    <cellStyle name="Normal 13 4 6" xfId="784"/>
    <cellStyle name="Normal 13 4 6 2" xfId="1247"/>
    <cellStyle name="Normal 13 4 6 2 2" xfId="1355"/>
    <cellStyle name="Normal 13 4 6 2 2 2" xfId="3312"/>
    <cellStyle name="Normal 13 4 6 2 2 2 2" xfId="13978"/>
    <cellStyle name="Normal 13 4 6 2 2 2 3" xfId="8111"/>
    <cellStyle name="Normal 13 4 6 2 2 3" xfId="8112"/>
    <cellStyle name="Normal 13 4 6 2 2 4" xfId="6951"/>
    <cellStyle name="Normal 13 4 6 2 2 5" xfId="12165"/>
    <cellStyle name="Normal 13 4 6 2 2 6" xfId="5126"/>
    <cellStyle name="Normal 13 4 6 2 3" xfId="3216"/>
    <cellStyle name="Normal 13 4 6 2 3 2" xfId="13882"/>
    <cellStyle name="Normal 13 4 6 2 3 3" xfId="8113"/>
    <cellStyle name="Normal 13 4 6 2 4" xfId="8114"/>
    <cellStyle name="Normal 13 4 6 2 5" xfId="6855"/>
    <cellStyle name="Normal 13 4 6 2 6" xfId="12069"/>
    <cellStyle name="Normal 13 4 6 2 7" xfId="5030"/>
    <cellStyle name="Normal 13 4 6 3" xfId="1354"/>
    <cellStyle name="Normal 13 4 6 3 2" xfId="3311"/>
    <cellStyle name="Normal 13 4 6 3 2 2" xfId="13977"/>
    <cellStyle name="Normal 13 4 6 3 2 3" xfId="8115"/>
    <cellStyle name="Normal 13 4 6 3 3" xfId="8116"/>
    <cellStyle name="Normal 13 4 6 3 4" xfId="6950"/>
    <cellStyle name="Normal 13 4 6 3 5" xfId="12164"/>
    <cellStyle name="Normal 13 4 6 3 6" xfId="5125"/>
    <cellStyle name="Normal 13 4 6 4" xfId="2849"/>
    <cellStyle name="Normal 13 4 6 4 2" xfId="13515"/>
    <cellStyle name="Normal 13 4 6 4 3" xfId="8117"/>
    <cellStyle name="Normal 13 4 6 5" xfId="8118"/>
    <cellStyle name="Normal 13 4 6 6" xfId="6488"/>
    <cellStyle name="Normal 13 4 6 7" xfId="11702"/>
    <cellStyle name="Normal 13 4 6 8" xfId="4663"/>
    <cellStyle name="Normal 13 4 7" xfId="364"/>
    <cellStyle name="Normal 13 4 7 2" xfId="989"/>
    <cellStyle name="Normal 13 4 7 2 2" xfId="1357"/>
    <cellStyle name="Normal 13 4 7 2 2 2" xfId="3314"/>
    <cellStyle name="Normal 13 4 7 2 2 2 2" xfId="13980"/>
    <cellStyle name="Normal 13 4 7 2 2 2 3" xfId="8119"/>
    <cellStyle name="Normal 13 4 7 2 2 3" xfId="8120"/>
    <cellStyle name="Normal 13 4 7 2 2 4" xfId="6953"/>
    <cellStyle name="Normal 13 4 7 2 2 5" xfId="12167"/>
    <cellStyle name="Normal 13 4 7 2 2 6" xfId="5128"/>
    <cellStyle name="Normal 13 4 7 2 3" xfId="3028"/>
    <cellStyle name="Normal 13 4 7 2 3 2" xfId="13694"/>
    <cellStyle name="Normal 13 4 7 2 3 3" xfId="8121"/>
    <cellStyle name="Normal 13 4 7 2 4" xfId="8122"/>
    <cellStyle name="Normal 13 4 7 2 5" xfId="6667"/>
    <cellStyle name="Normal 13 4 7 2 6" xfId="11881"/>
    <cellStyle name="Normal 13 4 7 2 7" xfId="4842"/>
    <cellStyle name="Normal 13 4 7 3" xfId="1356"/>
    <cellStyle name="Normal 13 4 7 3 2" xfId="3313"/>
    <cellStyle name="Normal 13 4 7 3 2 2" xfId="13979"/>
    <cellStyle name="Normal 13 4 7 3 2 3" xfId="8123"/>
    <cellStyle name="Normal 13 4 7 3 3" xfId="8124"/>
    <cellStyle name="Normal 13 4 7 3 4" xfId="6952"/>
    <cellStyle name="Normal 13 4 7 3 5" xfId="12166"/>
    <cellStyle name="Normal 13 4 7 3 6" xfId="5127"/>
    <cellStyle name="Normal 13 4 7 4" xfId="2571"/>
    <cellStyle name="Normal 13 4 7 4 2" xfId="13237"/>
    <cellStyle name="Normal 13 4 7 4 3" xfId="8125"/>
    <cellStyle name="Normal 13 4 7 5" xfId="8126"/>
    <cellStyle name="Normal 13 4 7 6" xfId="6210"/>
    <cellStyle name="Normal 13 4 7 7" xfId="11424"/>
    <cellStyle name="Normal 13 4 7 8" xfId="4385"/>
    <cellStyle name="Normal 13 4 8" xfId="838"/>
    <cellStyle name="Normal 13 4 8 2" xfId="1358"/>
    <cellStyle name="Normal 13 4 8 2 2" xfId="3315"/>
    <cellStyle name="Normal 13 4 8 2 2 2" xfId="13981"/>
    <cellStyle name="Normal 13 4 8 2 2 3" xfId="8127"/>
    <cellStyle name="Normal 13 4 8 2 3" xfId="8128"/>
    <cellStyle name="Normal 13 4 8 2 4" xfId="6954"/>
    <cellStyle name="Normal 13 4 8 2 5" xfId="12168"/>
    <cellStyle name="Normal 13 4 8 2 6" xfId="5129"/>
    <cellStyle name="Normal 13 4 8 3" xfId="2893"/>
    <cellStyle name="Normal 13 4 8 3 2" xfId="13559"/>
    <cellStyle name="Normal 13 4 8 3 3" xfId="8129"/>
    <cellStyle name="Normal 13 4 8 4" xfId="8130"/>
    <cellStyle name="Normal 13 4 8 5" xfId="6532"/>
    <cellStyle name="Normal 13 4 8 6" xfId="11746"/>
    <cellStyle name="Normal 13 4 8 7" xfId="4707"/>
    <cellStyle name="Normal 13 4 9" xfId="1303"/>
    <cellStyle name="Normal 13 4 9 2" xfId="3260"/>
    <cellStyle name="Normal 13 4 9 2 2" xfId="13926"/>
    <cellStyle name="Normal 13 4 9 2 3" xfId="8131"/>
    <cellStyle name="Normal 13 4 9 3" xfId="8132"/>
    <cellStyle name="Normal 13 4 9 4" xfId="6899"/>
    <cellStyle name="Normal 13 4 9 5" xfId="12113"/>
    <cellStyle name="Normal 13 4 9 6" xfId="5074"/>
    <cellStyle name="Normal 13 5" xfId="370"/>
    <cellStyle name="Normal 13 5 10" xfId="8133"/>
    <cellStyle name="Normal 13 5 11" xfId="6215"/>
    <cellStyle name="Normal 13 5 12" xfId="11429"/>
    <cellStyle name="Normal 13 5 13" xfId="4390"/>
    <cellStyle name="Normal 13 5 2" xfId="637"/>
    <cellStyle name="Normal 13 5 2 10" xfId="11563"/>
    <cellStyle name="Normal 13 5 2 11" xfId="4524"/>
    <cellStyle name="Normal 13 5 2 2" xfId="778"/>
    <cellStyle name="Normal 13 5 2 2 2" xfId="1243"/>
    <cellStyle name="Normal 13 5 2 2 2 2" xfId="1362"/>
    <cellStyle name="Normal 13 5 2 2 2 2 2" xfId="3319"/>
    <cellStyle name="Normal 13 5 2 2 2 2 2 2" xfId="13985"/>
    <cellStyle name="Normal 13 5 2 2 2 2 2 3" xfId="8134"/>
    <cellStyle name="Normal 13 5 2 2 2 2 3" xfId="8135"/>
    <cellStyle name="Normal 13 5 2 2 2 2 4" xfId="6958"/>
    <cellStyle name="Normal 13 5 2 2 2 2 5" xfId="12172"/>
    <cellStyle name="Normal 13 5 2 2 2 2 6" xfId="5133"/>
    <cellStyle name="Normal 13 5 2 2 2 3" xfId="3212"/>
    <cellStyle name="Normal 13 5 2 2 2 3 2" xfId="13878"/>
    <cellStyle name="Normal 13 5 2 2 2 3 3" xfId="8136"/>
    <cellStyle name="Normal 13 5 2 2 2 4" xfId="8137"/>
    <cellStyle name="Normal 13 5 2 2 2 5" xfId="6851"/>
    <cellStyle name="Normal 13 5 2 2 2 6" xfId="12065"/>
    <cellStyle name="Normal 13 5 2 2 2 7" xfId="5026"/>
    <cellStyle name="Normal 13 5 2 2 3" xfId="1361"/>
    <cellStyle name="Normal 13 5 2 2 3 2" xfId="3318"/>
    <cellStyle name="Normal 13 5 2 2 3 2 2" xfId="13984"/>
    <cellStyle name="Normal 13 5 2 2 3 2 3" xfId="8138"/>
    <cellStyle name="Normal 13 5 2 2 3 3" xfId="8139"/>
    <cellStyle name="Normal 13 5 2 2 3 4" xfId="6957"/>
    <cellStyle name="Normal 13 5 2 2 3 5" xfId="12171"/>
    <cellStyle name="Normal 13 5 2 2 3 6" xfId="5132"/>
    <cellStyle name="Normal 13 5 2 2 4" xfId="2845"/>
    <cellStyle name="Normal 13 5 2 2 4 2" xfId="13511"/>
    <cellStyle name="Normal 13 5 2 2 4 3" xfId="8140"/>
    <cellStyle name="Normal 13 5 2 2 5" xfId="8141"/>
    <cellStyle name="Normal 13 5 2 2 6" xfId="6484"/>
    <cellStyle name="Normal 13 5 2 2 7" xfId="11698"/>
    <cellStyle name="Normal 13 5 2 2 8" xfId="4659"/>
    <cellStyle name="Normal 13 5 2 3" xfId="931"/>
    <cellStyle name="Normal 13 5 2 3 2" xfId="1363"/>
    <cellStyle name="Normal 13 5 2 3 2 2" xfId="3320"/>
    <cellStyle name="Normal 13 5 2 3 2 2 2" xfId="13986"/>
    <cellStyle name="Normal 13 5 2 3 2 2 3" xfId="8142"/>
    <cellStyle name="Normal 13 5 2 3 2 3" xfId="8143"/>
    <cellStyle name="Normal 13 5 2 3 2 4" xfId="6959"/>
    <cellStyle name="Normal 13 5 2 3 2 5" xfId="12173"/>
    <cellStyle name="Normal 13 5 2 3 2 6" xfId="5134"/>
    <cellStyle name="Normal 13 5 2 3 3" xfId="2983"/>
    <cellStyle name="Normal 13 5 2 3 3 2" xfId="13649"/>
    <cellStyle name="Normal 13 5 2 3 3 3" xfId="8144"/>
    <cellStyle name="Normal 13 5 2 3 4" xfId="8145"/>
    <cellStyle name="Normal 13 5 2 3 5" xfId="6622"/>
    <cellStyle name="Normal 13 5 2 3 6" xfId="11836"/>
    <cellStyle name="Normal 13 5 2 3 7" xfId="4797"/>
    <cellStyle name="Normal 13 5 2 4" xfId="1360"/>
    <cellStyle name="Normal 13 5 2 4 2" xfId="3317"/>
    <cellStyle name="Normal 13 5 2 4 2 2" xfId="13983"/>
    <cellStyle name="Normal 13 5 2 4 2 3" xfId="8146"/>
    <cellStyle name="Normal 13 5 2 4 3" xfId="8147"/>
    <cellStyle name="Normal 13 5 2 4 4" xfId="6956"/>
    <cellStyle name="Normal 13 5 2 4 5" xfId="12170"/>
    <cellStyle name="Normal 13 5 2 4 6" xfId="5131"/>
    <cellStyle name="Normal 13 5 2 5" xfId="2238"/>
    <cellStyle name="Normal 13 5 2 5 2" xfId="4091"/>
    <cellStyle name="Normal 13 5 2 5 2 2" xfId="14754"/>
    <cellStyle name="Normal 13 5 2 5 2 3" xfId="8148"/>
    <cellStyle name="Normal 13 5 2 5 3" xfId="8149"/>
    <cellStyle name="Normal 13 5 2 5 4" xfId="7730"/>
    <cellStyle name="Normal 13 5 2 5 5" xfId="12941"/>
    <cellStyle name="Normal 13 5 2 5 6" xfId="5902"/>
    <cellStyle name="Normal 13 5 2 6" xfId="2382"/>
    <cellStyle name="Normal 13 5 2 6 2" xfId="4226"/>
    <cellStyle name="Normal 13 5 2 6 2 2" xfId="14889"/>
    <cellStyle name="Normal 13 5 2 6 2 3" xfId="8150"/>
    <cellStyle name="Normal 13 5 2 6 3" xfId="7865"/>
    <cellStyle name="Normal 13 5 2 6 4" xfId="13076"/>
    <cellStyle name="Normal 13 5 2 6 5" xfId="6037"/>
    <cellStyle name="Normal 13 5 2 7" xfId="2710"/>
    <cellStyle name="Normal 13 5 2 7 2" xfId="13376"/>
    <cellStyle name="Normal 13 5 2 7 3" xfId="8151"/>
    <cellStyle name="Normal 13 5 2 8" xfId="8152"/>
    <cellStyle name="Normal 13 5 2 9" xfId="6349"/>
    <cellStyle name="Normal 13 5 3" xfId="488"/>
    <cellStyle name="Normal 13 5 3 2" xfId="1047"/>
    <cellStyle name="Normal 13 5 3 2 2" xfId="1365"/>
    <cellStyle name="Normal 13 5 3 2 2 2" xfId="3322"/>
    <cellStyle name="Normal 13 5 3 2 2 2 2" xfId="13988"/>
    <cellStyle name="Normal 13 5 3 2 2 2 3" xfId="8153"/>
    <cellStyle name="Normal 13 5 3 2 2 3" xfId="8154"/>
    <cellStyle name="Normal 13 5 3 2 2 4" xfId="6961"/>
    <cellStyle name="Normal 13 5 3 2 2 5" xfId="12175"/>
    <cellStyle name="Normal 13 5 3 2 2 6" xfId="5136"/>
    <cellStyle name="Normal 13 5 3 2 3" xfId="3077"/>
    <cellStyle name="Normal 13 5 3 2 3 2" xfId="13743"/>
    <cellStyle name="Normal 13 5 3 2 3 3" xfId="8155"/>
    <cellStyle name="Normal 13 5 3 2 4" xfId="8156"/>
    <cellStyle name="Normal 13 5 3 2 5" xfId="6716"/>
    <cellStyle name="Normal 13 5 3 2 6" xfId="11930"/>
    <cellStyle name="Normal 13 5 3 2 7" xfId="4891"/>
    <cellStyle name="Normal 13 5 3 3" xfId="1364"/>
    <cellStyle name="Normal 13 5 3 3 2" xfId="3321"/>
    <cellStyle name="Normal 13 5 3 3 2 2" xfId="13987"/>
    <cellStyle name="Normal 13 5 3 3 2 3" xfId="8157"/>
    <cellStyle name="Normal 13 5 3 3 3" xfId="8158"/>
    <cellStyle name="Normal 13 5 3 3 4" xfId="6960"/>
    <cellStyle name="Normal 13 5 3 3 5" xfId="12174"/>
    <cellStyle name="Normal 13 5 3 3 6" xfId="5135"/>
    <cellStyle name="Normal 13 5 3 4" xfId="2626"/>
    <cellStyle name="Normal 13 5 3 4 2" xfId="13292"/>
    <cellStyle name="Normal 13 5 3 4 3" xfId="8159"/>
    <cellStyle name="Normal 13 5 3 5" xfId="8160"/>
    <cellStyle name="Normal 13 5 3 6" xfId="6265"/>
    <cellStyle name="Normal 13 5 3 7" xfId="11479"/>
    <cellStyle name="Normal 13 5 3 8" xfId="4440"/>
    <cellStyle name="Normal 13 5 4" xfId="693"/>
    <cellStyle name="Normal 13 5 4 2" xfId="1159"/>
    <cellStyle name="Normal 13 5 4 2 2" xfId="1367"/>
    <cellStyle name="Normal 13 5 4 2 2 2" xfId="3324"/>
    <cellStyle name="Normal 13 5 4 2 2 2 2" xfId="13990"/>
    <cellStyle name="Normal 13 5 4 2 2 2 3" xfId="8161"/>
    <cellStyle name="Normal 13 5 4 2 2 3" xfId="8162"/>
    <cellStyle name="Normal 13 5 4 2 2 4" xfId="6963"/>
    <cellStyle name="Normal 13 5 4 2 2 5" xfId="12177"/>
    <cellStyle name="Normal 13 5 4 2 2 6" xfId="5138"/>
    <cellStyle name="Normal 13 5 4 2 3" xfId="3128"/>
    <cellStyle name="Normal 13 5 4 2 3 2" xfId="13794"/>
    <cellStyle name="Normal 13 5 4 2 3 3" xfId="8163"/>
    <cellStyle name="Normal 13 5 4 2 4" xfId="8164"/>
    <cellStyle name="Normal 13 5 4 2 5" xfId="6767"/>
    <cellStyle name="Normal 13 5 4 2 6" xfId="11981"/>
    <cellStyle name="Normal 13 5 4 2 7" xfId="4942"/>
    <cellStyle name="Normal 13 5 4 3" xfId="1366"/>
    <cellStyle name="Normal 13 5 4 3 2" xfId="3323"/>
    <cellStyle name="Normal 13 5 4 3 2 2" xfId="13989"/>
    <cellStyle name="Normal 13 5 4 3 2 3" xfId="8165"/>
    <cellStyle name="Normal 13 5 4 3 3" xfId="8166"/>
    <cellStyle name="Normal 13 5 4 3 4" xfId="6962"/>
    <cellStyle name="Normal 13 5 4 3 5" xfId="12176"/>
    <cellStyle name="Normal 13 5 4 3 6" xfId="5137"/>
    <cellStyle name="Normal 13 5 4 4" xfId="2761"/>
    <cellStyle name="Normal 13 5 4 4 2" xfId="13427"/>
    <cellStyle name="Normal 13 5 4 4 3" xfId="8167"/>
    <cellStyle name="Normal 13 5 4 5" xfId="8168"/>
    <cellStyle name="Normal 13 5 4 6" xfId="6400"/>
    <cellStyle name="Normal 13 5 4 7" xfId="11614"/>
    <cellStyle name="Normal 13 5 4 8" xfId="4575"/>
    <cellStyle name="Normal 13 5 5" xfId="844"/>
    <cellStyle name="Normal 13 5 5 2" xfId="1368"/>
    <cellStyle name="Normal 13 5 5 2 2" xfId="3325"/>
    <cellStyle name="Normal 13 5 5 2 2 2" xfId="13991"/>
    <cellStyle name="Normal 13 5 5 2 2 3" xfId="8169"/>
    <cellStyle name="Normal 13 5 5 2 3" xfId="8170"/>
    <cellStyle name="Normal 13 5 5 2 4" xfId="6964"/>
    <cellStyle name="Normal 13 5 5 2 5" xfId="12178"/>
    <cellStyle name="Normal 13 5 5 2 6" xfId="5139"/>
    <cellStyle name="Normal 13 5 5 3" xfId="2899"/>
    <cellStyle name="Normal 13 5 5 3 2" xfId="13565"/>
    <cellStyle name="Normal 13 5 5 3 3" xfId="8171"/>
    <cellStyle name="Normal 13 5 5 4" xfId="8172"/>
    <cellStyle name="Normal 13 5 5 5" xfId="6538"/>
    <cellStyle name="Normal 13 5 5 6" xfId="11752"/>
    <cellStyle name="Normal 13 5 5 7" xfId="4713"/>
    <cellStyle name="Normal 13 5 6" xfId="1359"/>
    <cellStyle name="Normal 13 5 6 2" xfId="3316"/>
    <cellStyle name="Normal 13 5 6 2 2" xfId="13982"/>
    <cellStyle name="Normal 13 5 6 2 3" xfId="8173"/>
    <cellStyle name="Normal 13 5 6 3" xfId="8174"/>
    <cellStyle name="Normal 13 5 6 4" xfId="6955"/>
    <cellStyle name="Normal 13 5 6 5" xfId="12169"/>
    <cellStyle name="Normal 13 5 6 6" xfId="5130"/>
    <cellStyle name="Normal 13 5 7" xfId="2150"/>
    <cellStyle name="Normal 13 5 7 2" xfId="4006"/>
    <cellStyle name="Normal 13 5 7 2 2" xfId="14669"/>
    <cellStyle name="Normal 13 5 7 2 3" xfId="8175"/>
    <cellStyle name="Normal 13 5 7 3" xfId="8176"/>
    <cellStyle name="Normal 13 5 7 4" xfId="7645"/>
    <cellStyle name="Normal 13 5 7 5" xfId="12856"/>
    <cellStyle name="Normal 13 5 7 6" xfId="5817"/>
    <cellStyle name="Normal 13 5 8" xfId="2298"/>
    <cellStyle name="Normal 13 5 8 2" xfId="4142"/>
    <cellStyle name="Normal 13 5 8 2 2" xfId="14805"/>
    <cellStyle name="Normal 13 5 8 2 3" xfId="8177"/>
    <cellStyle name="Normal 13 5 8 3" xfId="7781"/>
    <cellStyle name="Normal 13 5 8 4" xfId="12992"/>
    <cellStyle name="Normal 13 5 8 5" xfId="5953"/>
    <cellStyle name="Normal 13 5 9" xfId="2576"/>
    <cellStyle name="Normal 13 5 9 2" xfId="13242"/>
    <cellStyle name="Normal 13 5 9 3" xfId="8178"/>
    <cellStyle name="Normal 13 6" xfId="429"/>
    <cellStyle name="Normal 13 6 2" xfId="1000"/>
    <cellStyle name="Normal 13 6 2 2" xfId="1370"/>
    <cellStyle name="Normal 13 6 2 2 2" xfId="3327"/>
    <cellStyle name="Normal 13 6 2 2 2 2" xfId="13993"/>
    <cellStyle name="Normal 13 6 2 2 2 3" xfId="8179"/>
    <cellStyle name="Normal 13 6 2 2 3" xfId="8180"/>
    <cellStyle name="Normal 13 6 2 2 4" xfId="6966"/>
    <cellStyle name="Normal 13 6 2 2 5" xfId="12180"/>
    <cellStyle name="Normal 13 6 2 2 6" xfId="5141"/>
    <cellStyle name="Normal 13 6 2 3" xfId="3032"/>
    <cellStyle name="Normal 13 6 2 3 2" xfId="13698"/>
    <cellStyle name="Normal 13 6 2 3 3" xfId="8181"/>
    <cellStyle name="Normal 13 6 2 4" xfId="8182"/>
    <cellStyle name="Normal 13 6 2 5" xfId="6671"/>
    <cellStyle name="Normal 13 6 2 6" xfId="11885"/>
    <cellStyle name="Normal 13 6 2 7" xfId="4846"/>
    <cellStyle name="Normal 13 6 3" xfId="1369"/>
    <cellStyle name="Normal 13 6 3 2" xfId="3326"/>
    <cellStyle name="Normal 13 6 3 2 2" xfId="13992"/>
    <cellStyle name="Normal 13 6 3 2 3" xfId="8183"/>
    <cellStyle name="Normal 13 6 3 3" xfId="8184"/>
    <cellStyle name="Normal 13 6 3 4" xfId="6965"/>
    <cellStyle name="Normal 13 6 3 5" xfId="12179"/>
    <cellStyle name="Normal 13 6 3 6" xfId="5140"/>
    <cellStyle name="Normal 13 6 4" xfId="2580"/>
    <cellStyle name="Normal 13 6 4 2" xfId="13246"/>
    <cellStyle name="Normal 13 6 4 3" xfId="8185"/>
    <cellStyle name="Normal 13 6 5" xfId="8186"/>
    <cellStyle name="Normal 13 6 6" xfId="6219"/>
    <cellStyle name="Normal 13 6 7" xfId="11433"/>
    <cellStyle name="Normal 13 6 8" xfId="4394"/>
    <cellStyle name="Normal 13 7" xfId="647"/>
    <cellStyle name="Normal 13 7 2" xfId="1113"/>
    <cellStyle name="Normal 13 7 2 2" xfId="1372"/>
    <cellStyle name="Normal 13 7 2 2 2" xfId="3329"/>
    <cellStyle name="Normal 13 7 2 2 2 2" xfId="13995"/>
    <cellStyle name="Normal 13 7 2 2 2 3" xfId="8187"/>
    <cellStyle name="Normal 13 7 2 2 3" xfId="8188"/>
    <cellStyle name="Normal 13 7 2 2 4" xfId="6968"/>
    <cellStyle name="Normal 13 7 2 2 5" xfId="12182"/>
    <cellStyle name="Normal 13 7 2 2 6" xfId="5143"/>
    <cellStyle name="Normal 13 7 2 3" xfId="3082"/>
    <cellStyle name="Normal 13 7 2 3 2" xfId="13748"/>
    <cellStyle name="Normal 13 7 2 3 3" xfId="8189"/>
    <cellStyle name="Normal 13 7 2 4" xfId="8190"/>
    <cellStyle name="Normal 13 7 2 5" xfId="6721"/>
    <cellStyle name="Normal 13 7 2 6" xfId="11935"/>
    <cellStyle name="Normal 13 7 2 7" xfId="4896"/>
    <cellStyle name="Normal 13 7 3" xfId="1371"/>
    <cellStyle name="Normal 13 7 3 2" xfId="3328"/>
    <cellStyle name="Normal 13 7 3 2 2" xfId="13994"/>
    <cellStyle name="Normal 13 7 3 2 3" xfId="8191"/>
    <cellStyle name="Normal 13 7 3 3" xfId="8192"/>
    <cellStyle name="Normal 13 7 3 4" xfId="6967"/>
    <cellStyle name="Normal 13 7 3 5" xfId="12181"/>
    <cellStyle name="Normal 13 7 3 6" xfId="5142"/>
    <cellStyle name="Normal 13 7 4" xfId="2715"/>
    <cellStyle name="Normal 13 7 4 2" xfId="13381"/>
    <cellStyle name="Normal 13 7 4 3" xfId="8193"/>
    <cellStyle name="Normal 13 7 5" xfId="8194"/>
    <cellStyle name="Normal 13 7 6" xfId="6354"/>
    <cellStyle name="Normal 13 7 7" xfId="11568"/>
    <cellStyle name="Normal 13 7 8" xfId="4529"/>
    <cellStyle name="Normal 13 8" xfId="313"/>
    <cellStyle name="Normal 13 8 2" xfId="941"/>
    <cellStyle name="Normal 13 8 2 2" xfId="1374"/>
    <cellStyle name="Normal 13 8 2 2 2" xfId="3331"/>
    <cellStyle name="Normal 13 8 2 2 2 2" xfId="13997"/>
    <cellStyle name="Normal 13 8 2 2 2 3" xfId="8195"/>
    <cellStyle name="Normal 13 8 2 2 3" xfId="8196"/>
    <cellStyle name="Normal 13 8 2 2 4" xfId="6970"/>
    <cellStyle name="Normal 13 8 2 2 5" xfId="12184"/>
    <cellStyle name="Normal 13 8 2 2 6" xfId="5145"/>
    <cellStyle name="Normal 13 8 2 3" xfId="2988"/>
    <cellStyle name="Normal 13 8 2 3 2" xfId="13654"/>
    <cellStyle name="Normal 13 8 2 3 3" xfId="8197"/>
    <cellStyle name="Normal 13 8 2 4" xfId="8198"/>
    <cellStyle name="Normal 13 8 2 5" xfId="6627"/>
    <cellStyle name="Normal 13 8 2 6" xfId="11841"/>
    <cellStyle name="Normal 13 8 2 7" xfId="4802"/>
    <cellStyle name="Normal 13 8 3" xfId="1373"/>
    <cellStyle name="Normal 13 8 3 2" xfId="3330"/>
    <cellStyle name="Normal 13 8 3 2 2" xfId="13996"/>
    <cellStyle name="Normal 13 8 3 2 3" xfId="8199"/>
    <cellStyle name="Normal 13 8 3 3" xfId="8200"/>
    <cellStyle name="Normal 13 8 3 4" xfId="6969"/>
    <cellStyle name="Normal 13 8 3 5" xfId="12183"/>
    <cellStyle name="Normal 13 8 3 6" xfId="5144"/>
    <cellStyle name="Normal 13 8 4" xfId="2531"/>
    <cellStyle name="Normal 13 8 4 2" xfId="13197"/>
    <cellStyle name="Normal 13 8 4 3" xfId="8201"/>
    <cellStyle name="Normal 13 8 5" xfId="8202"/>
    <cellStyle name="Normal 13 8 6" xfId="6170"/>
    <cellStyle name="Normal 13 8 7" xfId="11384"/>
    <cellStyle name="Normal 13 8 8" xfId="4345"/>
    <cellStyle name="Normal 13 9" xfId="796"/>
    <cellStyle name="Normal 13 9 2" xfId="1375"/>
    <cellStyle name="Normal 13 9 2 2" xfId="3332"/>
    <cellStyle name="Normal 13 9 2 2 2" xfId="13998"/>
    <cellStyle name="Normal 13 9 2 2 3" xfId="8203"/>
    <cellStyle name="Normal 13 9 2 3" xfId="8204"/>
    <cellStyle name="Normal 13 9 2 4" xfId="6971"/>
    <cellStyle name="Normal 13 9 2 5" xfId="12185"/>
    <cellStyle name="Normal 13 9 2 6" xfId="5146"/>
    <cellStyle name="Normal 13 9 3" xfId="2853"/>
    <cellStyle name="Normal 13 9 3 2" xfId="13519"/>
    <cellStyle name="Normal 13 9 3 3" xfId="8205"/>
    <cellStyle name="Normal 13 9 4" xfId="8206"/>
    <cellStyle name="Normal 13 9 5" xfId="6492"/>
    <cellStyle name="Normal 13 9 6" xfId="11706"/>
    <cellStyle name="Normal 13 9 7" xfId="4667"/>
    <cellStyle name="Normal 130" xfId="2016"/>
    <cellStyle name="Normal 131" xfId="2011"/>
    <cellStyle name="Normal 132" xfId="179"/>
    <cellStyle name="Normal 132 2" xfId="2484"/>
    <cellStyle name="Normal 132 3" xfId="6123"/>
    <cellStyle name="Normal 133" xfId="237"/>
    <cellStyle name="Normal 133 2" xfId="2517"/>
    <cellStyle name="Normal 133 3" xfId="6156"/>
    <cellStyle name="Normal 134" xfId="2026"/>
    <cellStyle name="Normal 134 2" xfId="3952"/>
    <cellStyle name="Normal 134 3" xfId="7591"/>
    <cellStyle name="Normal 135" xfId="2033"/>
    <cellStyle name="Normal 135 2" xfId="3953"/>
    <cellStyle name="Normal 135 3" xfId="7592"/>
    <cellStyle name="Normal 136" xfId="2042"/>
    <cellStyle name="Normal 136 2" xfId="3954"/>
    <cellStyle name="Normal 136 3" xfId="7593"/>
    <cellStyle name="Normal 137" xfId="2048"/>
    <cellStyle name="Normal 138" xfId="2032"/>
    <cellStyle name="Normal 139" xfId="2039"/>
    <cellStyle name="Normal 14" xfId="52"/>
    <cellStyle name="Normal 14 10" xfId="1266"/>
    <cellStyle name="Normal 14 10 2" xfId="3223"/>
    <cellStyle name="Normal 14 10 2 2" xfId="13889"/>
    <cellStyle name="Normal 14 10 2 3" xfId="8207"/>
    <cellStyle name="Normal 14 10 3" xfId="8208"/>
    <cellStyle name="Normal 14 10 4" xfId="6862"/>
    <cellStyle name="Normal 14 10 5" xfId="12076"/>
    <cellStyle name="Normal 14 10 6" xfId="5037"/>
    <cellStyle name="Normal 14 11" xfId="209"/>
    <cellStyle name="Normal 14 11 2" xfId="2489"/>
    <cellStyle name="Normal 14 11 2 2" xfId="13156"/>
    <cellStyle name="Normal 14 11 2 3" xfId="8209"/>
    <cellStyle name="Normal 14 11 3" xfId="8210"/>
    <cellStyle name="Normal 14 11 4" xfId="6128"/>
    <cellStyle name="Normal 14 11 5" xfId="11343"/>
    <cellStyle name="Normal 14 11 6" xfId="4304"/>
    <cellStyle name="Normal 14 12" xfId="2104"/>
    <cellStyle name="Normal 14 12 2" xfId="3963"/>
    <cellStyle name="Normal 14 12 2 2" xfId="14626"/>
    <cellStyle name="Normal 14 12 2 3" xfId="8211"/>
    <cellStyle name="Normal 14 12 3" xfId="8212"/>
    <cellStyle name="Normal 14 12 4" xfId="7602"/>
    <cellStyle name="Normal 14 12 5" xfId="12813"/>
    <cellStyle name="Normal 14 12 6" xfId="5774"/>
    <cellStyle name="Normal 14 13" xfId="2255"/>
    <cellStyle name="Normal 14 13 2" xfId="4099"/>
    <cellStyle name="Normal 14 13 2 2" xfId="14762"/>
    <cellStyle name="Normal 14 13 2 3" xfId="8213"/>
    <cellStyle name="Normal 14 13 3" xfId="7738"/>
    <cellStyle name="Normal 14 13 4" xfId="12949"/>
    <cellStyle name="Normal 14 13 5" xfId="5910"/>
    <cellStyle name="Normal 14 14" xfId="2448"/>
    <cellStyle name="Normal 14 14 2" xfId="8214"/>
    <cellStyle name="Normal 14 14 3" xfId="13116"/>
    <cellStyle name="Normal 14 14 4" xfId="6046"/>
    <cellStyle name="Normal 14 15" xfId="8215"/>
    <cellStyle name="Normal 14 16" xfId="6087"/>
    <cellStyle name="Normal 14 17" xfId="11303"/>
    <cellStyle name="Normal 14 18" xfId="4264"/>
    <cellStyle name="Normal 14 2" xfId="105"/>
    <cellStyle name="Normal 14 2 10" xfId="2105"/>
    <cellStyle name="Normal 14 2 10 2" xfId="3964"/>
    <cellStyle name="Normal 14 2 10 2 2" xfId="14627"/>
    <cellStyle name="Normal 14 2 10 2 3" xfId="8216"/>
    <cellStyle name="Normal 14 2 10 3" xfId="8217"/>
    <cellStyle name="Normal 14 2 10 4" xfId="7603"/>
    <cellStyle name="Normal 14 2 10 5" xfId="12814"/>
    <cellStyle name="Normal 14 2 10 6" xfId="5775"/>
    <cellStyle name="Normal 14 2 11" xfId="2256"/>
    <cellStyle name="Normal 14 2 11 2" xfId="4100"/>
    <cellStyle name="Normal 14 2 11 2 2" xfId="14763"/>
    <cellStyle name="Normal 14 2 11 2 3" xfId="8218"/>
    <cellStyle name="Normal 14 2 11 3" xfId="7739"/>
    <cellStyle name="Normal 14 2 11 4" xfId="12950"/>
    <cellStyle name="Normal 14 2 11 5" xfId="5911"/>
    <cellStyle name="Normal 14 2 12" xfId="2463"/>
    <cellStyle name="Normal 14 2 12 2" xfId="8219"/>
    <cellStyle name="Normal 14 2 12 3" xfId="13131"/>
    <cellStyle name="Normal 14 2 12 4" xfId="6057"/>
    <cellStyle name="Normal 14 2 13" xfId="8220"/>
    <cellStyle name="Normal 14 2 14" xfId="6102"/>
    <cellStyle name="Normal 14 2 15" xfId="11318"/>
    <cellStyle name="Normal 14 2 16" xfId="4279"/>
    <cellStyle name="Normal 14 2 2" xfId="492"/>
    <cellStyle name="Normal 14 2 2 10" xfId="11483"/>
    <cellStyle name="Normal 14 2 2 11" xfId="4444"/>
    <cellStyle name="Normal 14 2 2 2" xfId="697"/>
    <cellStyle name="Normal 14 2 2 2 2" xfId="1163"/>
    <cellStyle name="Normal 14 2 2 2 2 2" xfId="1378"/>
    <cellStyle name="Normal 14 2 2 2 2 2 2" xfId="3335"/>
    <cellStyle name="Normal 14 2 2 2 2 2 2 2" xfId="14001"/>
    <cellStyle name="Normal 14 2 2 2 2 2 2 3" xfId="8221"/>
    <cellStyle name="Normal 14 2 2 2 2 2 3" xfId="8222"/>
    <cellStyle name="Normal 14 2 2 2 2 2 4" xfId="6974"/>
    <cellStyle name="Normal 14 2 2 2 2 2 5" xfId="12188"/>
    <cellStyle name="Normal 14 2 2 2 2 2 6" xfId="5149"/>
    <cellStyle name="Normal 14 2 2 2 2 3" xfId="3132"/>
    <cellStyle name="Normal 14 2 2 2 2 3 2" xfId="13798"/>
    <cellStyle name="Normal 14 2 2 2 2 3 3" xfId="8223"/>
    <cellStyle name="Normal 14 2 2 2 2 4" xfId="8224"/>
    <cellStyle name="Normal 14 2 2 2 2 5" xfId="6771"/>
    <cellStyle name="Normal 14 2 2 2 2 6" xfId="11985"/>
    <cellStyle name="Normal 14 2 2 2 2 7" xfId="4946"/>
    <cellStyle name="Normal 14 2 2 2 3" xfId="1377"/>
    <cellStyle name="Normal 14 2 2 2 3 2" xfId="3334"/>
    <cellStyle name="Normal 14 2 2 2 3 2 2" xfId="14000"/>
    <cellStyle name="Normal 14 2 2 2 3 2 3" xfId="8225"/>
    <cellStyle name="Normal 14 2 2 2 3 3" xfId="8226"/>
    <cellStyle name="Normal 14 2 2 2 3 4" xfId="6973"/>
    <cellStyle name="Normal 14 2 2 2 3 5" xfId="12187"/>
    <cellStyle name="Normal 14 2 2 2 3 6" xfId="5148"/>
    <cellStyle name="Normal 14 2 2 2 4" xfId="2765"/>
    <cellStyle name="Normal 14 2 2 2 4 2" xfId="13431"/>
    <cellStyle name="Normal 14 2 2 2 4 3" xfId="8227"/>
    <cellStyle name="Normal 14 2 2 2 5" xfId="8228"/>
    <cellStyle name="Normal 14 2 2 2 6" xfId="6404"/>
    <cellStyle name="Normal 14 2 2 2 7" xfId="11618"/>
    <cellStyle name="Normal 14 2 2 2 8" xfId="4579"/>
    <cellStyle name="Normal 14 2 2 3" xfId="848"/>
    <cellStyle name="Normal 14 2 2 3 2" xfId="1379"/>
    <cellStyle name="Normal 14 2 2 3 2 2" xfId="3336"/>
    <cellStyle name="Normal 14 2 2 3 2 2 2" xfId="14002"/>
    <cellStyle name="Normal 14 2 2 3 2 2 3" xfId="8229"/>
    <cellStyle name="Normal 14 2 2 3 2 3" xfId="8230"/>
    <cellStyle name="Normal 14 2 2 3 2 4" xfId="6975"/>
    <cellStyle name="Normal 14 2 2 3 2 5" xfId="12189"/>
    <cellStyle name="Normal 14 2 2 3 2 6" xfId="5150"/>
    <cellStyle name="Normal 14 2 2 3 3" xfId="2903"/>
    <cellStyle name="Normal 14 2 2 3 3 2" xfId="13569"/>
    <cellStyle name="Normal 14 2 2 3 3 3" xfId="8231"/>
    <cellStyle name="Normal 14 2 2 3 4" xfId="8232"/>
    <cellStyle name="Normal 14 2 2 3 5" xfId="6542"/>
    <cellStyle name="Normal 14 2 2 3 6" xfId="11756"/>
    <cellStyle name="Normal 14 2 2 3 7" xfId="4717"/>
    <cellStyle name="Normal 14 2 2 4" xfId="1376"/>
    <cellStyle name="Normal 14 2 2 4 2" xfId="3333"/>
    <cellStyle name="Normal 14 2 2 4 2 2" xfId="13999"/>
    <cellStyle name="Normal 14 2 2 4 2 3" xfId="8233"/>
    <cellStyle name="Normal 14 2 2 4 3" xfId="8234"/>
    <cellStyle name="Normal 14 2 2 4 4" xfId="6972"/>
    <cellStyle name="Normal 14 2 2 4 5" xfId="12186"/>
    <cellStyle name="Normal 14 2 2 4 6" xfId="5147"/>
    <cellStyle name="Normal 14 2 2 5" xfId="2154"/>
    <cellStyle name="Normal 14 2 2 5 2" xfId="4010"/>
    <cellStyle name="Normal 14 2 2 5 2 2" xfId="14673"/>
    <cellStyle name="Normal 14 2 2 5 2 3" xfId="8235"/>
    <cellStyle name="Normal 14 2 2 5 3" xfId="8236"/>
    <cellStyle name="Normal 14 2 2 5 4" xfId="7649"/>
    <cellStyle name="Normal 14 2 2 5 5" xfId="12860"/>
    <cellStyle name="Normal 14 2 2 5 6" xfId="5821"/>
    <cellStyle name="Normal 14 2 2 6" xfId="2302"/>
    <cellStyle name="Normal 14 2 2 6 2" xfId="4146"/>
    <cellStyle name="Normal 14 2 2 6 2 2" xfId="14809"/>
    <cellStyle name="Normal 14 2 2 6 2 3" xfId="8237"/>
    <cellStyle name="Normal 14 2 2 6 3" xfId="7785"/>
    <cellStyle name="Normal 14 2 2 6 4" xfId="12996"/>
    <cellStyle name="Normal 14 2 2 6 5" xfId="5957"/>
    <cellStyle name="Normal 14 2 2 7" xfId="2630"/>
    <cellStyle name="Normal 14 2 2 7 2" xfId="13296"/>
    <cellStyle name="Normal 14 2 2 7 3" xfId="8238"/>
    <cellStyle name="Normal 14 2 2 8" xfId="8239"/>
    <cellStyle name="Normal 14 2 2 9" xfId="6269"/>
    <cellStyle name="Normal 14 2 3" xfId="599"/>
    <cellStyle name="Normal 14 2 3 10" xfId="11526"/>
    <cellStyle name="Normal 14 2 3 11" xfId="4487"/>
    <cellStyle name="Normal 14 2 3 2" xfId="741"/>
    <cellStyle name="Normal 14 2 3 2 2" xfId="1206"/>
    <cellStyle name="Normal 14 2 3 2 2 2" xfId="1382"/>
    <cellStyle name="Normal 14 2 3 2 2 2 2" xfId="3339"/>
    <cellStyle name="Normal 14 2 3 2 2 2 2 2" xfId="14005"/>
    <cellStyle name="Normal 14 2 3 2 2 2 2 3" xfId="8240"/>
    <cellStyle name="Normal 14 2 3 2 2 2 3" xfId="8241"/>
    <cellStyle name="Normal 14 2 3 2 2 2 4" xfId="6978"/>
    <cellStyle name="Normal 14 2 3 2 2 2 5" xfId="12192"/>
    <cellStyle name="Normal 14 2 3 2 2 2 6" xfId="5153"/>
    <cellStyle name="Normal 14 2 3 2 2 3" xfId="3175"/>
    <cellStyle name="Normal 14 2 3 2 2 3 2" xfId="13841"/>
    <cellStyle name="Normal 14 2 3 2 2 3 3" xfId="8242"/>
    <cellStyle name="Normal 14 2 3 2 2 4" xfId="8243"/>
    <cellStyle name="Normal 14 2 3 2 2 5" xfId="6814"/>
    <cellStyle name="Normal 14 2 3 2 2 6" xfId="12028"/>
    <cellStyle name="Normal 14 2 3 2 2 7" xfId="4989"/>
    <cellStyle name="Normal 14 2 3 2 3" xfId="1381"/>
    <cellStyle name="Normal 14 2 3 2 3 2" xfId="3338"/>
    <cellStyle name="Normal 14 2 3 2 3 2 2" xfId="14004"/>
    <cellStyle name="Normal 14 2 3 2 3 2 3" xfId="8244"/>
    <cellStyle name="Normal 14 2 3 2 3 3" xfId="8245"/>
    <cellStyle name="Normal 14 2 3 2 3 4" xfId="6977"/>
    <cellStyle name="Normal 14 2 3 2 3 5" xfId="12191"/>
    <cellStyle name="Normal 14 2 3 2 3 6" xfId="5152"/>
    <cellStyle name="Normal 14 2 3 2 4" xfId="2808"/>
    <cellStyle name="Normal 14 2 3 2 4 2" xfId="13474"/>
    <cellStyle name="Normal 14 2 3 2 4 3" xfId="8246"/>
    <cellStyle name="Normal 14 2 3 2 5" xfId="8247"/>
    <cellStyle name="Normal 14 2 3 2 6" xfId="6447"/>
    <cellStyle name="Normal 14 2 3 2 7" xfId="11661"/>
    <cellStyle name="Normal 14 2 3 2 8" xfId="4622"/>
    <cellStyle name="Normal 14 2 3 3" xfId="894"/>
    <cellStyle name="Normal 14 2 3 3 2" xfId="1383"/>
    <cellStyle name="Normal 14 2 3 3 2 2" xfId="3340"/>
    <cellStyle name="Normal 14 2 3 3 2 2 2" xfId="14006"/>
    <cellStyle name="Normal 14 2 3 3 2 2 3" xfId="8248"/>
    <cellStyle name="Normal 14 2 3 3 2 3" xfId="8249"/>
    <cellStyle name="Normal 14 2 3 3 2 4" xfId="6979"/>
    <cellStyle name="Normal 14 2 3 3 2 5" xfId="12193"/>
    <cellStyle name="Normal 14 2 3 3 2 6" xfId="5154"/>
    <cellStyle name="Normal 14 2 3 3 3" xfId="2946"/>
    <cellStyle name="Normal 14 2 3 3 3 2" xfId="13612"/>
    <cellStyle name="Normal 14 2 3 3 3 3" xfId="8250"/>
    <cellStyle name="Normal 14 2 3 3 4" xfId="8251"/>
    <cellStyle name="Normal 14 2 3 3 5" xfId="6585"/>
    <cellStyle name="Normal 14 2 3 3 6" xfId="11799"/>
    <cellStyle name="Normal 14 2 3 3 7" xfId="4760"/>
    <cellStyle name="Normal 14 2 3 4" xfId="1380"/>
    <cellStyle name="Normal 14 2 3 4 2" xfId="3337"/>
    <cellStyle name="Normal 14 2 3 4 2 2" xfId="14003"/>
    <cellStyle name="Normal 14 2 3 4 2 3" xfId="8252"/>
    <cellStyle name="Normal 14 2 3 4 3" xfId="8253"/>
    <cellStyle name="Normal 14 2 3 4 4" xfId="6976"/>
    <cellStyle name="Normal 14 2 3 4 5" xfId="12190"/>
    <cellStyle name="Normal 14 2 3 4 6" xfId="5151"/>
    <cellStyle name="Normal 14 2 3 5" xfId="2201"/>
    <cellStyle name="Normal 14 2 3 5 2" xfId="4054"/>
    <cellStyle name="Normal 14 2 3 5 2 2" xfId="14717"/>
    <cellStyle name="Normal 14 2 3 5 2 3" xfId="8254"/>
    <cellStyle name="Normal 14 2 3 5 3" xfId="8255"/>
    <cellStyle name="Normal 14 2 3 5 4" xfId="7693"/>
    <cellStyle name="Normal 14 2 3 5 5" xfId="12904"/>
    <cellStyle name="Normal 14 2 3 5 6" xfId="5865"/>
    <cellStyle name="Normal 14 2 3 6" xfId="2345"/>
    <cellStyle name="Normal 14 2 3 6 2" xfId="4189"/>
    <cellStyle name="Normal 14 2 3 6 2 2" xfId="14852"/>
    <cellStyle name="Normal 14 2 3 6 2 3" xfId="8256"/>
    <cellStyle name="Normal 14 2 3 6 3" xfId="7828"/>
    <cellStyle name="Normal 14 2 3 6 4" xfId="13039"/>
    <cellStyle name="Normal 14 2 3 6 5" xfId="6000"/>
    <cellStyle name="Normal 14 2 3 7" xfId="2673"/>
    <cellStyle name="Normal 14 2 3 7 2" xfId="13339"/>
    <cellStyle name="Normal 14 2 3 7 3" xfId="8257"/>
    <cellStyle name="Normal 14 2 3 8" xfId="8258"/>
    <cellStyle name="Normal 14 2 3 9" xfId="6312"/>
    <cellStyle name="Normal 14 2 4" xfId="433"/>
    <cellStyle name="Normal 14 2 4 2" xfId="1004"/>
    <cellStyle name="Normal 14 2 4 2 2" xfId="1385"/>
    <cellStyle name="Normal 14 2 4 2 2 2" xfId="3342"/>
    <cellStyle name="Normal 14 2 4 2 2 2 2" xfId="14008"/>
    <cellStyle name="Normal 14 2 4 2 2 2 3" xfId="8259"/>
    <cellStyle name="Normal 14 2 4 2 2 3" xfId="8260"/>
    <cellStyle name="Normal 14 2 4 2 2 4" xfId="6981"/>
    <cellStyle name="Normal 14 2 4 2 2 5" xfId="12195"/>
    <cellStyle name="Normal 14 2 4 2 2 6" xfId="5156"/>
    <cellStyle name="Normal 14 2 4 2 3" xfId="3036"/>
    <cellStyle name="Normal 14 2 4 2 3 2" xfId="13702"/>
    <cellStyle name="Normal 14 2 4 2 3 3" xfId="8261"/>
    <cellStyle name="Normal 14 2 4 2 4" xfId="8262"/>
    <cellStyle name="Normal 14 2 4 2 5" xfId="6675"/>
    <cellStyle name="Normal 14 2 4 2 6" xfId="11889"/>
    <cellStyle name="Normal 14 2 4 2 7" xfId="4850"/>
    <cellStyle name="Normal 14 2 4 3" xfId="1384"/>
    <cellStyle name="Normal 14 2 4 3 2" xfId="3341"/>
    <cellStyle name="Normal 14 2 4 3 2 2" xfId="14007"/>
    <cellStyle name="Normal 14 2 4 3 2 3" xfId="8263"/>
    <cellStyle name="Normal 14 2 4 3 3" xfId="8264"/>
    <cellStyle name="Normal 14 2 4 3 4" xfId="6980"/>
    <cellStyle name="Normal 14 2 4 3 5" xfId="12194"/>
    <cellStyle name="Normal 14 2 4 3 6" xfId="5155"/>
    <cellStyle name="Normal 14 2 4 4" xfId="2584"/>
    <cellStyle name="Normal 14 2 4 4 2" xfId="13250"/>
    <cellStyle name="Normal 14 2 4 4 3" xfId="8265"/>
    <cellStyle name="Normal 14 2 4 5" xfId="8266"/>
    <cellStyle name="Normal 14 2 4 6" xfId="6223"/>
    <cellStyle name="Normal 14 2 4 7" xfId="11437"/>
    <cellStyle name="Normal 14 2 4 8" xfId="4398"/>
    <cellStyle name="Normal 14 2 5" xfId="651"/>
    <cellStyle name="Normal 14 2 5 2" xfId="1117"/>
    <cellStyle name="Normal 14 2 5 2 2" xfId="1387"/>
    <cellStyle name="Normal 14 2 5 2 2 2" xfId="3344"/>
    <cellStyle name="Normal 14 2 5 2 2 2 2" xfId="14010"/>
    <cellStyle name="Normal 14 2 5 2 2 2 3" xfId="8267"/>
    <cellStyle name="Normal 14 2 5 2 2 3" xfId="8268"/>
    <cellStyle name="Normal 14 2 5 2 2 4" xfId="6983"/>
    <cellStyle name="Normal 14 2 5 2 2 5" xfId="12197"/>
    <cellStyle name="Normal 14 2 5 2 2 6" xfId="5158"/>
    <cellStyle name="Normal 14 2 5 2 3" xfId="3086"/>
    <cellStyle name="Normal 14 2 5 2 3 2" xfId="13752"/>
    <cellStyle name="Normal 14 2 5 2 3 3" xfId="8269"/>
    <cellStyle name="Normal 14 2 5 2 4" xfId="8270"/>
    <cellStyle name="Normal 14 2 5 2 5" xfId="6725"/>
    <cellStyle name="Normal 14 2 5 2 6" xfId="11939"/>
    <cellStyle name="Normal 14 2 5 2 7" xfId="4900"/>
    <cellStyle name="Normal 14 2 5 3" xfId="1386"/>
    <cellStyle name="Normal 14 2 5 3 2" xfId="3343"/>
    <cellStyle name="Normal 14 2 5 3 2 2" xfId="14009"/>
    <cellStyle name="Normal 14 2 5 3 2 3" xfId="8271"/>
    <cellStyle name="Normal 14 2 5 3 3" xfId="8272"/>
    <cellStyle name="Normal 14 2 5 3 4" xfId="6982"/>
    <cellStyle name="Normal 14 2 5 3 5" xfId="12196"/>
    <cellStyle name="Normal 14 2 5 3 6" xfId="5157"/>
    <cellStyle name="Normal 14 2 5 4" xfId="2719"/>
    <cellStyle name="Normal 14 2 5 4 2" xfId="13385"/>
    <cellStyle name="Normal 14 2 5 4 3" xfId="8273"/>
    <cellStyle name="Normal 14 2 5 5" xfId="8274"/>
    <cellStyle name="Normal 14 2 5 6" xfId="6358"/>
    <cellStyle name="Normal 14 2 5 7" xfId="11572"/>
    <cellStyle name="Normal 14 2 5 8" xfId="4533"/>
    <cellStyle name="Normal 14 2 6" xfId="317"/>
    <cellStyle name="Normal 14 2 6 2" xfId="945"/>
    <cellStyle name="Normal 14 2 6 2 2" xfId="1389"/>
    <cellStyle name="Normal 14 2 6 2 2 2" xfId="3346"/>
    <cellStyle name="Normal 14 2 6 2 2 2 2" xfId="14012"/>
    <cellStyle name="Normal 14 2 6 2 2 2 3" xfId="8275"/>
    <cellStyle name="Normal 14 2 6 2 2 3" xfId="8276"/>
    <cellStyle name="Normal 14 2 6 2 2 4" xfId="6985"/>
    <cellStyle name="Normal 14 2 6 2 2 5" xfId="12199"/>
    <cellStyle name="Normal 14 2 6 2 2 6" xfId="5160"/>
    <cellStyle name="Normal 14 2 6 2 3" xfId="2992"/>
    <cellStyle name="Normal 14 2 6 2 3 2" xfId="13658"/>
    <cellStyle name="Normal 14 2 6 2 3 3" xfId="8277"/>
    <cellStyle name="Normal 14 2 6 2 4" xfId="8278"/>
    <cellStyle name="Normal 14 2 6 2 5" xfId="6631"/>
    <cellStyle name="Normal 14 2 6 2 6" xfId="11845"/>
    <cellStyle name="Normal 14 2 6 2 7" xfId="4806"/>
    <cellStyle name="Normal 14 2 6 3" xfId="1388"/>
    <cellStyle name="Normal 14 2 6 3 2" xfId="3345"/>
    <cellStyle name="Normal 14 2 6 3 2 2" xfId="14011"/>
    <cellStyle name="Normal 14 2 6 3 2 3" xfId="8279"/>
    <cellStyle name="Normal 14 2 6 3 3" xfId="8280"/>
    <cellStyle name="Normal 14 2 6 3 4" xfId="6984"/>
    <cellStyle name="Normal 14 2 6 3 5" xfId="12198"/>
    <cellStyle name="Normal 14 2 6 3 6" xfId="5159"/>
    <cellStyle name="Normal 14 2 6 4" xfId="2535"/>
    <cellStyle name="Normal 14 2 6 4 2" xfId="13201"/>
    <cellStyle name="Normal 14 2 6 4 3" xfId="8281"/>
    <cellStyle name="Normal 14 2 6 5" xfId="8282"/>
    <cellStyle name="Normal 14 2 6 6" xfId="6174"/>
    <cellStyle name="Normal 14 2 6 7" xfId="11388"/>
    <cellStyle name="Normal 14 2 6 8" xfId="4349"/>
    <cellStyle name="Normal 14 2 7" xfId="800"/>
    <cellStyle name="Normal 14 2 7 2" xfId="1390"/>
    <cellStyle name="Normal 14 2 7 2 2" xfId="3347"/>
    <cellStyle name="Normal 14 2 7 2 2 2" xfId="14013"/>
    <cellStyle name="Normal 14 2 7 2 2 3" xfId="8283"/>
    <cellStyle name="Normal 14 2 7 2 3" xfId="8284"/>
    <cellStyle name="Normal 14 2 7 2 4" xfId="6986"/>
    <cellStyle name="Normal 14 2 7 2 5" xfId="12200"/>
    <cellStyle name="Normal 14 2 7 2 6" xfId="5161"/>
    <cellStyle name="Normal 14 2 7 3" xfId="2857"/>
    <cellStyle name="Normal 14 2 7 3 2" xfId="13523"/>
    <cellStyle name="Normal 14 2 7 3 3" xfId="8285"/>
    <cellStyle name="Normal 14 2 7 4" xfId="8286"/>
    <cellStyle name="Normal 14 2 7 5" xfId="6496"/>
    <cellStyle name="Normal 14 2 7 6" xfId="11710"/>
    <cellStyle name="Normal 14 2 7 7" xfId="4671"/>
    <cellStyle name="Normal 14 2 8" xfId="1267"/>
    <cellStyle name="Normal 14 2 8 2" xfId="3224"/>
    <cellStyle name="Normal 14 2 8 2 2" xfId="13890"/>
    <cellStyle name="Normal 14 2 8 2 3" xfId="8287"/>
    <cellStyle name="Normal 14 2 8 3" xfId="8288"/>
    <cellStyle name="Normal 14 2 8 4" xfId="6863"/>
    <cellStyle name="Normal 14 2 8 5" xfId="12077"/>
    <cellStyle name="Normal 14 2 8 6" xfId="5038"/>
    <cellStyle name="Normal 14 2 9" xfId="210"/>
    <cellStyle name="Normal 14 2 9 2" xfId="2490"/>
    <cellStyle name="Normal 14 2 9 2 2" xfId="13157"/>
    <cellStyle name="Normal 14 2 9 2 3" xfId="8289"/>
    <cellStyle name="Normal 14 2 9 3" xfId="8290"/>
    <cellStyle name="Normal 14 2 9 4" xfId="6129"/>
    <cellStyle name="Normal 14 2 9 5" xfId="11344"/>
    <cellStyle name="Normal 14 2 9 6" xfId="4305"/>
    <cellStyle name="Normal 14 3" xfId="142"/>
    <cellStyle name="Normal 14 3 10" xfId="2106"/>
    <cellStyle name="Normal 14 3 10 2" xfId="3965"/>
    <cellStyle name="Normal 14 3 10 2 2" xfId="14628"/>
    <cellStyle name="Normal 14 3 10 2 3" xfId="8291"/>
    <cellStyle name="Normal 14 3 10 3" xfId="8292"/>
    <cellStyle name="Normal 14 3 10 4" xfId="7604"/>
    <cellStyle name="Normal 14 3 10 5" xfId="12815"/>
    <cellStyle name="Normal 14 3 10 6" xfId="5776"/>
    <cellStyle name="Normal 14 3 11" xfId="2257"/>
    <cellStyle name="Normal 14 3 11 2" xfId="4101"/>
    <cellStyle name="Normal 14 3 11 2 2" xfId="14764"/>
    <cellStyle name="Normal 14 3 11 2 3" xfId="8293"/>
    <cellStyle name="Normal 14 3 11 3" xfId="7740"/>
    <cellStyle name="Normal 14 3 11 4" xfId="12951"/>
    <cellStyle name="Normal 14 3 11 5" xfId="5912"/>
    <cellStyle name="Normal 14 3 12" xfId="2478"/>
    <cellStyle name="Normal 14 3 12 2" xfId="8294"/>
    <cellStyle name="Normal 14 3 12 3" xfId="13146"/>
    <cellStyle name="Normal 14 3 12 4" xfId="6058"/>
    <cellStyle name="Normal 14 3 13" xfId="8295"/>
    <cellStyle name="Normal 14 3 14" xfId="6117"/>
    <cellStyle name="Normal 14 3 15" xfId="11333"/>
    <cellStyle name="Normal 14 3 16" xfId="4294"/>
    <cellStyle name="Normal 14 3 2" xfId="493"/>
    <cellStyle name="Normal 14 3 2 10" xfId="11484"/>
    <cellStyle name="Normal 14 3 2 11" xfId="4445"/>
    <cellStyle name="Normal 14 3 2 2" xfId="698"/>
    <cellStyle name="Normal 14 3 2 2 2" xfId="1164"/>
    <cellStyle name="Normal 14 3 2 2 2 2" xfId="1393"/>
    <cellStyle name="Normal 14 3 2 2 2 2 2" xfId="3350"/>
    <cellStyle name="Normal 14 3 2 2 2 2 2 2" xfId="14016"/>
    <cellStyle name="Normal 14 3 2 2 2 2 2 3" xfId="8296"/>
    <cellStyle name="Normal 14 3 2 2 2 2 3" xfId="8297"/>
    <cellStyle name="Normal 14 3 2 2 2 2 4" xfId="6989"/>
    <cellStyle name="Normal 14 3 2 2 2 2 5" xfId="12203"/>
    <cellStyle name="Normal 14 3 2 2 2 2 6" xfId="5164"/>
    <cellStyle name="Normal 14 3 2 2 2 3" xfId="3133"/>
    <cellStyle name="Normal 14 3 2 2 2 3 2" xfId="13799"/>
    <cellStyle name="Normal 14 3 2 2 2 3 3" xfId="8298"/>
    <cellStyle name="Normal 14 3 2 2 2 4" xfId="8299"/>
    <cellStyle name="Normal 14 3 2 2 2 5" xfId="6772"/>
    <cellStyle name="Normal 14 3 2 2 2 6" xfId="11986"/>
    <cellStyle name="Normal 14 3 2 2 2 7" xfId="4947"/>
    <cellStyle name="Normal 14 3 2 2 3" xfId="1392"/>
    <cellStyle name="Normal 14 3 2 2 3 2" xfId="3349"/>
    <cellStyle name="Normal 14 3 2 2 3 2 2" xfId="14015"/>
    <cellStyle name="Normal 14 3 2 2 3 2 3" xfId="8300"/>
    <cellStyle name="Normal 14 3 2 2 3 3" xfId="8301"/>
    <cellStyle name="Normal 14 3 2 2 3 4" xfId="6988"/>
    <cellStyle name="Normal 14 3 2 2 3 5" xfId="12202"/>
    <cellStyle name="Normal 14 3 2 2 3 6" xfId="5163"/>
    <cellStyle name="Normal 14 3 2 2 4" xfId="2766"/>
    <cellStyle name="Normal 14 3 2 2 4 2" xfId="13432"/>
    <cellStyle name="Normal 14 3 2 2 4 3" xfId="8302"/>
    <cellStyle name="Normal 14 3 2 2 5" xfId="8303"/>
    <cellStyle name="Normal 14 3 2 2 6" xfId="6405"/>
    <cellStyle name="Normal 14 3 2 2 7" xfId="11619"/>
    <cellStyle name="Normal 14 3 2 2 8" xfId="4580"/>
    <cellStyle name="Normal 14 3 2 3" xfId="849"/>
    <cellStyle name="Normal 14 3 2 3 2" xfId="1394"/>
    <cellStyle name="Normal 14 3 2 3 2 2" xfId="3351"/>
    <cellStyle name="Normal 14 3 2 3 2 2 2" xfId="14017"/>
    <cellStyle name="Normal 14 3 2 3 2 2 3" xfId="8304"/>
    <cellStyle name="Normal 14 3 2 3 2 3" xfId="8305"/>
    <cellStyle name="Normal 14 3 2 3 2 4" xfId="6990"/>
    <cellStyle name="Normal 14 3 2 3 2 5" xfId="12204"/>
    <cellStyle name="Normal 14 3 2 3 2 6" xfId="5165"/>
    <cellStyle name="Normal 14 3 2 3 3" xfId="2904"/>
    <cellStyle name="Normal 14 3 2 3 3 2" xfId="13570"/>
    <cellStyle name="Normal 14 3 2 3 3 3" xfId="8306"/>
    <cellStyle name="Normal 14 3 2 3 4" xfId="8307"/>
    <cellStyle name="Normal 14 3 2 3 5" xfId="6543"/>
    <cellStyle name="Normal 14 3 2 3 6" xfId="11757"/>
    <cellStyle name="Normal 14 3 2 3 7" xfId="4718"/>
    <cellStyle name="Normal 14 3 2 4" xfId="1391"/>
    <cellStyle name="Normal 14 3 2 4 2" xfId="3348"/>
    <cellStyle name="Normal 14 3 2 4 2 2" xfId="14014"/>
    <cellStyle name="Normal 14 3 2 4 2 3" xfId="8308"/>
    <cellStyle name="Normal 14 3 2 4 3" xfId="8309"/>
    <cellStyle name="Normal 14 3 2 4 4" xfId="6987"/>
    <cellStyle name="Normal 14 3 2 4 5" xfId="12201"/>
    <cellStyle name="Normal 14 3 2 4 6" xfId="5162"/>
    <cellStyle name="Normal 14 3 2 5" xfId="2155"/>
    <cellStyle name="Normal 14 3 2 5 2" xfId="4011"/>
    <cellStyle name="Normal 14 3 2 5 2 2" xfId="14674"/>
    <cellStyle name="Normal 14 3 2 5 2 3" xfId="8310"/>
    <cellStyle name="Normal 14 3 2 5 3" xfId="8311"/>
    <cellStyle name="Normal 14 3 2 5 4" xfId="7650"/>
    <cellStyle name="Normal 14 3 2 5 5" xfId="12861"/>
    <cellStyle name="Normal 14 3 2 5 6" xfId="5822"/>
    <cellStyle name="Normal 14 3 2 6" xfId="2303"/>
    <cellStyle name="Normal 14 3 2 6 2" xfId="4147"/>
    <cellStyle name="Normal 14 3 2 6 2 2" xfId="14810"/>
    <cellStyle name="Normal 14 3 2 6 2 3" xfId="8312"/>
    <cellStyle name="Normal 14 3 2 6 3" xfId="7786"/>
    <cellStyle name="Normal 14 3 2 6 4" xfId="12997"/>
    <cellStyle name="Normal 14 3 2 6 5" xfId="5958"/>
    <cellStyle name="Normal 14 3 2 7" xfId="2631"/>
    <cellStyle name="Normal 14 3 2 7 2" xfId="13297"/>
    <cellStyle name="Normal 14 3 2 7 3" xfId="8313"/>
    <cellStyle name="Normal 14 3 2 8" xfId="8314"/>
    <cellStyle name="Normal 14 3 2 9" xfId="6270"/>
    <cellStyle name="Normal 14 3 3" xfId="600"/>
    <cellStyle name="Normal 14 3 3 10" xfId="11527"/>
    <cellStyle name="Normal 14 3 3 11" xfId="4488"/>
    <cellStyle name="Normal 14 3 3 2" xfId="742"/>
    <cellStyle name="Normal 14 3 3 2 2" xfId="1207"/>
    <cellStyle name="Normal 14 3 3 2 2 2" xfId="1397"/>
    <cellStyle name="Normal 14 3 3 2 2 2 2" xfId="3354"/>
    <cellStyle name="Normal 14 3 3 2 2 2 2 2" xfId="14020"/>
    <cellStyle name="Normal 14 3 3 2 2 2 2 3" xfId="8315"/>
    <cellStyle name="Normal 14 3 3 2 2 2 3" xfId="8316"/>
    <cellStyle name="Normal 14 3 3 2 2 2 4" xfId="6993"/>
    <cellStyle name="Normal 14 3 3 2 2 2 5" xfId="12207"/>
    <cellStyle name="Normal 14 3 3 2 2 2 6" xfId="5168"/>
    <cellStyle name="Normal 14 3 3 2 2 3" xfId="3176"/>
    <cellStyle name="Normal 14 3 3 2 2 3 2" xfId="13842"/>
    <cellStyle name="Normal 14 3 3 2 2 3 3" xfId="8317"/>
    <cellStyle name="Normal 14 3 3 2 2 4" xfId="8318"/>
    <cellStyle name="Normal 14 3 3 2 2 5" xfId="6815"/>
    <cellStyle name="Normal 14 3 3 2 2 6" xfId="12029"/>
    <cellStyle name="Normal 14 3 3 2 2 7" xfId="4990"/>
    <cellStyle name="Normal 14 3 3 2 3" xfId="1396"/>
    <cellStyle name="Normal 14 3 3 2 3 2" xfId="3353"/>
    <cellStyle name="Normal 14 3 3 2 3 2 2" xfId="14019"/>
    <cellStyle name="Normal 14 3 3 2 3 2 3" xfId="8319"/>
    <cellStyle name="Normal 14 3 3 2 3 3" xfId="8320"/>
    <cellStyle name="Normal 14 3 3 2 3 4" xfId="6992"/>
    <cellStyle name="Normal 14 3 3 2 3 5" xfId="12206"/>
    <cellStyle name="Normal 14 3 3 2 3 6" xfId="5167"/>
    <cellStyle name="Normal 14 3 3 2 4" xfId="2809"/>
    <cellStyle name="Normal 14 3 3 2 4 2" xfId="13475"/>
    <cellStyle name="Normal 14 3 3 2 4 3" xfId="8321"/>
    <cellStyle name="Normal 14 3 3 2 5" xfId="8322"/>
    <cellStyle name="Normal 14 3 3 2 6" xfId="6448"/>
    <cellStyle name="Normal 14 3 3 2 7" xfId="11662"/>
    <cellStyle name="Normal 14 3 3 2 8" xfId="4623"/>
    <cellStyle name="Normal 14 3 3 3" xfId="895"/>
    <cellStyle name="Normal 14 3 3 3 2" xfId="1398"/>
    <cellStyle name="Normal 14 3 3 3 2 2" xfId="3355"/>
    <cellStyle name="Normal 14 3 3 3 2 2 2" xfId="14021"/>
    <cellStyle name="Normal 14 3 3 3 2 2 3" xfId="8323"/>
    <cellStyle name="Normal 14 3 3 3 2 3" xfId="8324"/>
    <cellStyle name="Normal 14 3 3 3 2 4" xfId="6994"/>
    <cellStyle name="Normal 14 3 3 3 2 5" xfId="12208"/>
    <cellStyle name="Normal 14 3 3 3 2 6" xfId="5169"/>
    <cellStyle name="Normal 14 3 3 3 3" xfId="2947"/>
    <cellStyle name="Normal 14 3 3 3 3 2" xfId="13613"/>
    <cellStyle name="Normal 14 3 3 3 3 3" xfId="8325"/>
    <cellStyle name="Normal 14 3 3 3 4" xfId="8326"/>
    <cellStyle name="Normal 14 3 3 3 5" xfId="6586"/>
    <cellStyle name="Normal 14 3 3 3 6" xfId="11800"/>
    <cellStyle name="Normal 14 3 3 3 7" xfId="4761"/>
    <cellStyle name="Normal 14 3 3 4" xfId="1395"/>
    <cellStyle name="Normal 14 3 3 4 2" xfId="3352"/>
    <cellStyle name="Normal 14 3 3 4 2 2" xfId="14018"/>
    <cellStyle name="Normal 14 3 3 4 2 3" xfId="8327"/>
    <cellStyle name="Normal 14 3 3 4 3" xfId="8328"/>
    <cellStyle name="Normal 14 3 3 4 4" xfId="6991"/>
    <cellStyle name="Normal 14 3 3 4 5" xfId="12205"/>
    <cellStyle name="Normal 14 3 3 4 6" xfId="5166"/>
    <cellStyle name="Normal 14 3 3 5" xfId="2202"/>
    <cellStyle name="Normal 14 3 3 5 2" xfId="4055"/>
    <cellStyle name="Normal 14 3 3 5 2 2" xfId="14718"/>
    <cellStyle name="Normal 14 3 3 5 2 3" xfId="8329"/>
    <cellStyle name="Normal 14 3 3 5 3" xfId="8330"/>
    <cellStyle name="Normal 14 3 3 5 4" xfId="7694"/>
    <cellStyle name="Normal 14 3 3 5 5" xfId="12905"/>
    <cellStyle name="Normal 14 3 3 5 6" xfId="5866"/>
    <cellStyle name="Normal 14 3 3 6" xfId="2346"/>
    <cellStyle name="Normal 14 3 3 6 2" xfId="4190"/>
    <cellStyle name="Normal 14 3 3 6 2 2" xfId="14853"/>
    <cellStyle name="Normal 14 3 3 6 2 3" xfId="8331"/>
    <cellStyle name="Normal 14 3 3 6 3" xfId="7829"/>
    <cellStyle name="Normal 14 3 3 6 4" xfId="13040"/>
    <cellStyle name="Normal 14 3 3 6 5" xfId="6001"/>
    <cellStyle name="Normal 14 3 3 7" xfId="2674"/>
    <cellStyle name="Normal 14 3 3 7 2" xfId="13340"/>
    <cellStyle name="Normal 14 3 3 7 3" xfId="8332"/>
    <cellStyle name="Normal 14 3 3 8" xfId="8333"/>
    <cellStyle name="Normal 14 3 3 9" xfId="6313"/>
    <cellStyle name="Normal 14 3 4" xfId="434"/>
    <cellStyle name="Normal 14 3 4 2" xfId="1005"/>
    <cellStyle name="Normal 14 3 4 2 2" xfId="1400"/>
    <cellStyle name="Normal 14 3 4 2 2 2" xfId="3357"/>
    <cellStyle name="Normal 14 3 4 2 2 2 2" xfId="14023"/>
    <cellStyle name="Normal 14 3 4 2 2 2 3" xfId="8334"/>
    <cellStyle name="Normal 14 3 4 2 2 3" xfId="8335"/>
    <cellStyle name="Normal 14 3 4 2 2 4" xfId="6996"/>
    <cellStyle name="Normal 14 3 4 2 2 5" xfId="12210"/>
    <cellStyle name="Normal 14 3 4 2 2 6" xfId="5171"/>
    <cellStyle name="Normal 14 3 4 2 3" xfId="3037"/>
    <cellStyle name="Normal 14 3 4 2 3 2" xfId="13703"/>
    <cellStyle name="Normal 14 3 4 2 3 3" xfId="8336"/>
    <cellStyle name="Normal 14 3 4 2 4" xfId="8337"/>
    <cellStyle name="Normal 14 3 4 2 5" xfId="6676"/>
    <cellStyle name="Normal 14 3 4 2 6" xfId="11890"/>
    <cellStyle name="Normal 14 3 4 2 7" xfId="4851"/>
    <cellStyle name="Normal 14 3 4 3" xfId="1399"/>
    <cellStyle name="Normal 14 3 4 3 2" xfId="3356"/>
    <cellStyle name="Normal 14 3 4 3 2 2" xfId="14022"/>
    <cellStyle name="Normal 14 3 4 3 2 3" xfId="8338"/>
    <cellStyle name="Normal 14 3 4 3 3" xfId="8339"/>
    <cellStyle name="Normal 14 3 4 3 4" xfId="6995"/>
    <cellStyle name="Normal 14 3 4 3 5" xfId="12209"/>
    <cellStyle name="Normal 14 3 4 3 6" xfId="5170"/>
    <cellStyle name="Normal 14 3 4 4" xfId="2585"/>
    <cellStyle name="Normal 14 3 4 4 2" xfId="13251"/>
    <cellStyle name="Normal 14 3 4 4 3" xfId="8340"/>
    <cellStyle name="Normal 14 3 4 5" xfId="8341"/>
    <cellStyle name="Normal 14 3 4 6" xfId="6224"/>
    <cellStyle name="Normal 14 3 4 7" xfId="11438"/>
    <cellStyle name="Normal 14 3 4 8" xfId="4399"/>
    <cellStyle name="Normal 14 3 5" xfId="652"/>
    <cellStyle name="Normal 14 3 5 2" xfId="1118"/>
    <cellStyle name="Normal 14 3 5 2 2" xfId="1402"/>
    <cellStyle name="Normal 14 3 5 2 2 2" xfId="3359"/>
    <cellStyle name="Normal 14 3 5 2 2 2 2" xfId="14025"/>
    <cellStyle name="Normal 14 3 5 2 2 2 3" xfId="8342"/>
    <cellStyle name="Normal 14 3 5 2 2 3" xfId="8343"/>
    <cellStyle name="Normal 14 3 5 2 2 4" xfId="6998"/>
    <cellStyle name="Normal 14 3 5 2 2 5" xfId="12212"/>
    <cellStyle name="Normal 14 3 5 2 2 6" xfId="5173"/>
    <cellStyle name="Normal 14 3 5 2 3" xfId="3087"/>
    <cellStyle name="Normal 14 3 5 2 3 2" xfId="13753"/>
    <cellStyle name="Normal 14 3 5 2 3 3" xfId="8344"/>
    <cellStyle name="Normal 14 3 5 2 4" xfId="8345"/>
    <cellStyle name="Normal 14 3 5 2 5" xfId="6726"/>
    <cellStyle name="Normal 14 3 5 2 6" xfId="11940"/>
    <cellStyle name="Normal 14 3 5 2 7" xfId="4901"/>
    <cellStyle name="Normal 14 3 5 3" xfId="1401"/>
    <cellStyle name="Normal 14 3 5 3 2" xfId="3358"/>
    <cellStyle name="Normal 14 3 5 3 2 2" xfId="14024"/>
    <cellStyle name="Normal 14 3 5 3 2 3" xfId="8346"/>
    <cellStyle name="Normal 14 3 5 3 3" xfId="8347"/>
    <cellStyle name="Normal 14 3 5 3 4" xfId="6997"/>
    <cellStyle name="Normal 14 3 5 3 5" xfId="12211"/>
    <cellStyle name="Normal 14 3 5 3 6" xfId="5172"/>
    <cellStyle name="Normal 14 3 5 4" xfId="2720"/>
    <cellStyle name="Normal 14 3 5 4 2" xfId="13386"/>
    <cellStyle name="Normal 14 3 5 4 3" xfId="8348"/>
    <cellStyle name="Normal 14 3 5 5" xfId="8349"/>
    <cellStyle name="Normal 14 3 5 6" xfId="6359"/>
    <cellStyle name="Normal 14 3 5 7" xfId="11573"/>
    <cellStyle name="Normal 14 3 5 8" xfId="4534"/>
    <cellStyle name="Normal 14 3 6" xfId="318"/>
    <cellStyle name="Normal 14 3 6 2" xfId="946"/>
    <cellStyle name="Normal 14 3 6 2 2" xfId="1404"/>
    <cellStyle name="Normal 14 3 6 2 2 2" xfId="3361"/>
    <cellStyle name="Normal 14 3 6 2 2 2 2" xfId="14027"/>
    <cellStyle name="Normal 14 3 6 2 2 2 3" xfId="8350"/>
    <cellStyle name="Normal 14 3 6 2 2 3" xfId="8351"/>
    <cellStyle name="Normal 14 3 6 2 2 4" xfId="7000"/>
    <cellStyle name="Normal 14 3 6 2 2 5" xfId="12214"/>
    <cellStyle name="Normal 14 3 6 2 2 6" xfId="5175"/>
    <cellStyle name="Normal 14 3 6 2 3" xfId="2993"/>
    <cellStyle name="Normal 14 3 6 2 3 2" xfId="13659"/>
    <cellStyle name="Normal 14 3 6 2 3 3" xfId="8352"/>
    <cellStyle name="Normal 14 3 6 2 4" xfId="8353"/>
    <cellStyle name="Normal 14 3 6 2 5" xfId="6632"/>
    <cellStyle name="Normal 14 3 6 2 6" xfId="11846"/>
    <cellStyle name="Normal 14 3 6 2 7" xfId="4807"/>
    <cellStyle name="Normal 14 3 6 3" xfId="1403"/>
    <cellStyle name="Normal 14 3 6 3 2" xfId="3360"/>
    <cellStyle name="Normal 14 3 6 3 2 2" xfId="14026"/>
    <cellStyle name="Normal 14 3 6 3 2 3" xfId="8354"/>
    <cellStyle name="Normal 14 3 6 3 3" xfId="8355"/>
    <cellStyle name="Normal 14 3 6 3 4" xfId="6999"/>
    <cellStyle name="Normal 14 3 6 3 5" xfId="12213"/>
    <cellStyle name="Normal 14 3 6 3 6" xfId="5174"/>
    <cellStyle name="Normal 14 3 6 4" xfId="2536"/>
    <cellStyle name="Normal 14 3 6 4 2" xfId="13202"/>
    <cellStyle name="Normal 14 3 6 4 3" xfId="8356"/>
    <cellStyle name="Normal 14 3 6 5" xfId="8357"/>
    <cellStyle name="Normal 14 3 6 6" xfId="6175"/>
    <cellStyle name="Normal 14 3 6 7" xfId="11389"/>
    <cellStyle name="Normal 14 3 6 8" xfId="4350"/>
    <cellStyle name="Normal 14 3 7" xfId="801"/>
    <cellStyle name="Normal 14 3 7 2" xfId="1405"/>
    <cellStyle name="Normal 14 3 7 2 2" xfId="3362"/>
    <cellStyle name="Normal 14 3 7 2 2 2" xfId="14028"/>
    <cellStyle name="Normal 14 3 7 2 2 3" xfId="8358"/>
    <cellStyle name="Normal 14 3 7 2 3" xfId="8359"/>
    <cellStyle name="Normal 14 3 7 2 4" xfId="7001"/>
    <cellStyle name="Normal 14 3 7 2 5" xfId="12215"/>
    <cellStyle name="Normal 14 3 7 2 6" xfId="5176"/>
    <cellStyle name="Normal 14 3 7 3" xfId="2858"/>
    <cellStyle name="Normal 14 3 7 3 2" xfId="13524"/>
    <cellStyle name="Normal 14 3 7 3 3" xfId="8360"/>
    <cellStyle name="Normal 14 3 7 4" xfId="8361"/>
    <cellStyle name="Normal 14 3 7 5" xfId="6497"/>
    <cellStyle name="Normal 14 3 7 6" xfId="11711"/>
    <cellStyle name="Normal 14 3 7 7" xfId="4672"/>
    <cellStyle name="Normal 14 3 8" xfId="1268"/>
    <cellStyle name="Normal 14 3 8 2" xfId="3225"/>
    <cellStyle name="Normal 14 3 8 2 2" xfId="13891"/>
    <cellStyle name="Normal 14 3 8 2 3" xfId="8362"/>
    <cellStyle name="Normal 14 3 8 3" xfId="8363"/>
    <cellStyle name="Normal 14 3 8 4" xfId="6864"/>
    <cellStyle name="Normal 14 3 8 5" xfId="12078"/>
    <cellStyle name="Normal 14 3 8 6" xfId="5039"/>
    <cellStyle name="Normal 14 3 9" xfId="211"/>
    <cellStyle name="Normal 14 3 9 2" xfId="2491"/>
    <cellStyle name="Normal 14 3 9 2 2" xfId="13158"/>
    <cellStyle name="Normal 14 3 9 2 3" xfId="8364"/>
    <cellStyle name="Normal 14 3 9 3" xfId="8365"/>
    <cellStyle name="Normal 14 3 9 4" xfId="6130"/>
    <cellStyle name="Normal 14 3 9 5" xfId="11345"/>
    <cellStyle name="Normal 14 3 9 6" xfId="4306"/>
    <cellStyle name="Normal 14 4" xfId="491"/>
    <cellStyle name="Normal 14 4 10" xfId="11482"/>
    <cellStyle name="Normal 14 4 11" xfId="4443"/>
    <cellStyle name="Normal 14 4 2" xfId="696"/>
    <cellStyle name="Normal 14 4 2 2" xfId="1162"/>
    <cellStyle name="Normal 14 4 2 2 2" xfId="1408"/>
    <cellStyle name="Normal 14 4 2 2 2 2" xfId="3365"/>
    <cellStyle name="Normal 14 4 2 2 2 2 2" xfId="14031"/>
    <cellStyle name="Normal 14 4 2 2 2 2 3" xfId="8366"/>
    <cellStyle name="Normal 14 4 2 2 2 3" xfId="8367"/>
    <cellStyle name="Normal 14 4 2 2 2 4" xfId="7004"/>
    <cellStyle name="Normal 14 4 2 2 2 5" xfId="12218"/>
    <cellStyle name="Normal 14 4 2 2 2 6" xfId="5179"/>
    <cellStyle name="Normal 14 4 2 2 3" xfId="3131"/>
    <cellStyle name="Normal 14 4 2 2 3 2" xfId="13797"/>
    <cellStyle name="Normal 14 4 2 2 3 3" xfId="8368"/>
    <cellStyle name="Normal 14 4 2 2 4" xfId="8369"/>
    <cellStyle name="Normal 14 4 2 2 5" xfId="6770"/>
    <cellStyle name="Normal 14 4 2 2 6" xfId="11984"/>
    <cellStyle name="Normal 14 4 2 2 7" xfId="4945"/>
    <cellStyle name="Normal 14 4 2 3" xfId="1407"/>
    <cellStyle name="Normal 14 4 2 3 2" xfId="3364"/>
    <cellStyle name="Normal 14 4 2 3 2 2" xfId="14030"/>
    <cellStyle name="Normal 14 4 2 3 2 3" xfId="8370"/>
    <cellStyle name="Normal 14 4 2 3 3" xfId="8371"/>
    <cellStyle name="Normal 14 4 2 3 4" xfId="7003"/>
    <cellStyle name="Normal 14 4 2 3 5" xfId="12217"/>
    <cellStyle name="Normal 14 4 2 3 6" xfId="5178"/>
    <cellStyle name="Normal 14 4 2 4" xfId="2764"/>
    <cellStyle name="Normal 14 4 2 4 2" xfId="13430"/>
    <cellStyle name="Normal 14 4 2 4 3" xfId="8372"/>
    <cellStyle name="Normal 14 4 2 5" xfId="8373"/>
    <cellStyle name="Normal 14 4 2 6" xfId="6403"/>
    <cellStyle name="Normal 14 4 2 7" xfId="11617"/>
    <cellStyle name="Normal 14 4 2 8" xfId="4578"/>
    <cellStyle name="Normal 14 4 3" xfId="847"/>
    <cellStyle name="Normal 14 4 3 2" xfId="1409"/>
    <cellStyle name="Normal 14 4 3 2 2" xfId="3366"/>
    <cellStyle name="Normal 14 4 3 2 2 2" xfId="14032"/>
    <cellStyle name="Normal 14 4 3 2 2 3" xfId="8374"/>
    <cellStyle name="Normal 14 4 3 2 3" xfId="8375"/>
    <cellStyle name="Normal 14 4 3 2 4" xfId="7005"/>
    <cellStyle name="Normal 14 4 3 2 5" xfId="12219"/>
    <cellStyle name="Normal 14 4 3 2 6" xfId="5180"/>
    <cellStyle name="Normal 14 4 3 3" xfId="2902"/>
    <cellStyle name="Normal 14 4 3 3 2" xfId="13568"/>
    <cellStyle name="Normal 14 4 3 3 3" xfId="8376"/>
    <cellStyle name="Normal 14 4 3 4" xfId="8377"/>
    <cellStyle name="Normal 14 4 3 5" xfId="6541"/>
    <cellStyle name="Normal 14 4 3 6" xfId="11755"/>
    <cellStyle name="Normal 14 4 3 7" xfId="4716"/>
    <cellStyle name="Normal 14 4 4" xfId="1406"/>
    <cellStyle name="Normal 14 4 4 2" xfId="3363"/>
    <cellStyle name="Normal 14 4 4 2 2" xfId="14029"/>
    <cellStyle name="Normal 14 4 4 2 3" xfId="8378"/>
    <cellStyle name="Normal 14 4 4 3" xfId="8379"/>
    <cellStyle name="Normal 14 4 4 4" xfId="7002"/>
    <cellStyle name="Normal 14 4 4 5" xfId="12216"/>
    <cellStyle name="Normal 14 4 4 6" xfId="5177"/>
    <cellStyle name="Normal 14 4 5" xfId="2153"/>
    <cellStyle name="Normal 14 4 5 2" xfId="4009"/>
    <cellStyle name="Normal 14 4 5 2 2" xfId="14672"/>
    <cellStyle name="Normal 14 4 5 2 3" xfId="8380"/>
    <cellStyle name="Normal 14 4 5 3" xfId="8381"/>
    <cellStyle name="Normal 14 4 5 4" xfId="7648"/>
    <cellStyle name="Normal 14 4 5 5" xfId="12859"/>
    <cellStyle name="Normal 14 4 5 6" xfId="5820"/>
    <cellStyle name="Normal 14 4 6" xfId="2301"/>
    <cellStyle name="Normal 14 4 6 2" xfId="4145"/>
    <cellStyle name="Normal 14 4 6 2 2" xfId="14808"/>
    <cellStyle name="Normal 14 4 6 2 3" xfId="8382"/>
    <cellStyle name="Normal 14 4 6 3" xfId="7784"/>
    <cellStyle name="Normal 14 4 6 4" xfId="12995"/>
    <cellStyle name="Normal 14 4 6 5" xfId="5956"/>
    <cellStyle name="Normal 14 4 7" xfId="2629"/>
    <cellStyle name="Normal 14 4 7 2" xfId="13295"/>
    <cellStyle name="Normal 14 4 7 3" xfId="8383"/>
    <cellStyle name="Normal 14 4 8" xfId="8384"/>
    <cellStyle name="Normal 14 4 9" xfId="6268"/>
    <cellStyle name="Normal 14 5" xfId="598"/>
    <cellStyle name="Normal 14 5 10" xfId="11525"/>
    <cellStyle name="Normal 14 5 11" xfId="4486"/>
    <cellStyle name="Normal 14 5 2" xfId="740"/>
    <cellStyle name="Normal 14 5 2 2" xfId="1205"/>
    <cellStyle name="Normal 14 5 2 2 2" xfId="1412"/>
    <cellStyle name="Normal 14 5 2 2 2 2" xfId="3369"/>
    <cellStyle name="Normal 14 5 2 2 2 2 2" xfId="14035"/>
    <cellStyle name="Normal 14 5 2 2 2 2 3" xfId="8385"/>
    <cellStyle name="Normal 14 5 2 2 2 3" xfId="8386"/>
    <cellStyle name="Normal 14 5 2 2 2 4" xfId="7008"/>
    <cellStyle name="Normal 14 5 2 2 2 5" xfId="12222"/>
    <cellStyle name="Normal 14 5 2 2 2 6" xfId="5183"/>
    <cellStyle name="Normal 14 5 2 2 3" xfId="3174"/>
    <cellStyle name="Normal 14 5 2 2 3 2" xfId="13840"/>
    <cellStyle name="Normal 14 5 2 2 3 3" xfId="8387"/>
    <cellStyle name="Normal 14 5 2 2 4" xfId="8388"/>
    <cellStyle name="Normal 14 5 2 2 5" xfId="6813"/>
    <cellStyle name="Normal 14 5 2 2 6" xfId="12027"/>
    <cellStyle name="Normal 14 5 2 2 7" xfId="4988"/>
    <cellStyle name="Normal 14 5 2 3" xfId="1411"/>
    <cellStyle name="Normal 14 5 2 3 2" xfId="3368"/>
    <cellStyle name="Normal 14 5 2 3 2 2" xfId="14034"/>
    <cellStyle name="Normal 14 5 2 3 2 3" xfId="8389"/>
    <cellStyle name="Normal 14 5 2 3 3" xfId="8390"/>
    <cellStyle name="Normal 14 5 2 3 4" xfId="7007"/>
    <cellStyle name="Normal 14 5 2 3 5" xfId="12221"/>
    <cellStyle name="Normal 14 5 2 3 6" xfId="5182"/>
    <cellStyle name="Normal 14 5 2 4" xfId="2807"/>
    <cellStyle name="Normal 14 5 2 4 2" xfId="13473"/>
    <cellStyle name="Normal 14 5 2 4 3" xfId="8391"/>
    <cellStyle name="Normal 14 5 2 5" xfId="8392"/>
    <cellStyle name="Normal 14 5 2 6" xfId="6446"/>
    <cellStyle name="Normal 14 5 2 7" xfId="11660"/>
    <cellStyle name="Normal 14 5 2 8" xfId="4621"/>
    <cellStyle name="Normal 14 5 3" xfId="893"/>
    <cellStyle name="Normal 14 5 3 2" xfId="1413"/>
    <cellStyle name="Normal 14 5 3 2 2" xfId="3370"/>
    <cellStyle name="Normal 14 5 3 2 2 2" xfId="14036"/>
    <cellStyle name="Normal 14 5 3 2 2 3" xfId="8393"/>
    <cellStyle name="Normal 14 5 3 2 3" xfId="8394"/>
    <cellStyle name="Normal 14 5 3 2 4" xfId="7009"/>
    <cellStyle name="Normal 14 5 3 2 5" xfId="12223"/>
    <cellStyle name="Normal 14 5 3 2 6" xfId="5184"/>
    <cellStyle name="Normal 14 5 3 3" xfId="2945"/>
    <cellStyle name="Normal 14 5 3 3 2" xfId="13611"/>
    <cellStyle name="Normal 14 5 3 3 3" xfId="8395"/>
    <cellStyle name="Normal 14 5 3 4" xfId="8396"/>
    <cellStyle name="Normal 14 5 3 5" xfId="6584"/>
    <cellStyle name="Normal 14 5 3 6" xfId="11798"/>
    <cellStyle name="Normal 14 5 3 7" xfId="4759"/>
    <cellStyle name="Normal 14 5 4" xfId="1410"/>
    <cellStyle name="Normal 14 5 4 2" xfId="3367"/>
    <cellStyle name="Normal 14 5 4 2 2" xfId="14033"/>
    <cellStyle name="Normal 14 5 4 2 3" xfId="8397"/>
    <cellStyle name="Normal 14 5 4 3" xfId="8398"/>
    <cellStyle name="Normal 14 5 4 4" xfId="7006"/>
    <cellStyle name="Normal 14 5 4 5" xfId="12220"/>
    <cellStyle name="Normal 14 5 4 6" xfId="5181"/>
    <cellStyle name="Normal 14 5 5" xfId="2200"/>
    <cellStyle name="Normal 14 5 5 2" xfId="4053"/>
    <cellStyle name="Normal 14 5 5 2 2" xfId="14716"/>
    <cellStyle name="Normal 14 5 5 2 3" xfId="8399"/>
    <cellStyle name="Normal 14 5 5 3" xfId="8400"/>
    <cellStyle name="Normal 14 5 5 4" xfId="7692"/>
    <cellStyle name="Normal 14 5 5 5" xfId="12903"/>
    <cellStyle name="Normal 14 5 5 6" xfId="5864"/>
    <cellStyle name="Normal 14 5 6" xfId="2344"/>
    <cellStyle name="Normal 14 5 6 2" xfId="4188"/>
    <cellStyle name="Normal 14 5 6 2 2" xfId="14851"/>
    <cellStyle name="Normal 14 5 6 2 3" xfId="8401"/>
    <cellStyle name="Normal 14 5 6 3" xfId="7827"/>
    <cellStyle name="Normal 14 5 6 4" xfId="13038"/>
    <cellStyle name="Normal 14 5 6 5" xfId="5999"/>
    <cellStyle name="Normal 14 5 7" xfId="2672"/>
    <cellStyle name="Normal 14 5 7 2" xfId="13338"/>
    <cellStyle name="Normal 14 5 7 3" xfId="8402"/>
    <cellStyle name="Normal 14 5 8" xfId="8403"/>
    <cellStyle name="Normal 14 5 9" xfId="6311"/>
    <cellStyle name="Normal 14 6" xfId="432"/>
    <cellStyle name="Normal 14 6 2" xfId="1003"/>
    <cellStyle name="Normal 14 6 2 2" xfId="1415"/>
    <cellStyle name="Normal 14 6 2 2 2" xfId="3372"/>
    <cellStyle name="Normal 14 6 2 2 2 2" xfId="14038"/>
    <cellStyle name="Normal 14 6 2 2 2 3" xfId="8404"/>
    <cellStyle name="Normal 14 6 2 2 3" xfId="8405"/>
    <cellStyle name="Normal 14 6 2 2 4" xfId="7011"/>
    <cellStyle name="Normal 14 6 2 2 5" xfId="12225"/>
    <cellStyle name="Normal 14 6 2 2 6" xfId="5186"/>
    <cellStyle name="Normal 14 6 2 3" xfId="3035"/>
    <cellStyle name="Normal 14 6 2 3 2" xfId="13701"/>
    <cellStyle name="Normal 14 6 2 3 3" xfId="8406"/>
    <cellStyle name="Normal 14 6 2 4" xfId="8407"/>
    <cellStyle name="Normal 14 6 2 5" xfId="6674"/>
    <cellStyle name="Normal 14 6 2 6" xfId="11888"/>
    <cellStyle name="Normal 14 6 2 7" xfId="4849"/>
    <cellStyle name="Normal 14 6 3" xfId="1414"/>
    <cellStyle name="Normal 14 6 3 2" xfId="3371"/>
    <cellStyle name="Normal 14 6 3 2 2" xfId="14037"/>
    <cellStyle name="Normal 14 6 3 2 3" xfId="8408"/>
    <cellStyle name="Normal 14 6 3 3" xfId="8409"/>
    <cellStyle name="Normal 14 6 3 4" xfId="7010"/>
    <cellStyle name="Normal 14 6 3 5" xfId="12224"/>
    <cellStyle name="Normal 14 6 3 6" xfId="5185"/>
    <cellStyle name="Normal 14 6 4" xfId="2583"/>
    <cellStyle name="Normal 14 6 4 2" xfId="13249"/>
    <cellStyle name="Normal 14 6 4 3" xfId="8410"/>
    <cellStyle name="Normal 14 6 5" xfId="8411"/>
    <cellStyle name="Normal 14 6 6" xfId="6222"/>
    <cellStyle name="Normal 14 6 7" xfId="11436"/>
    <cellStyle name="Normal 14 6 8" xfId="4397"/>
    <cellStyle name="Normal 14 7" xfId="650"/>
    <cellStyle name="Normal 14 7 2" xfId="1116"/>
    <cellStyle name="Normal 14 7 2 2" xfId="1417"/>
    <cellStyle name="Normal 14 7 2 2 2" xfId="3374"/>
    <cellStyle name="Normal 14 7 2 2 2 2" xfId="14040"/>
    <cellStyle name="Normal 14 7 2 2 2 3" xfId="8412"/>
    <cellStyle name="Normal 14 7 2 2 3" xfId="8413"/>
    <cellStyle name="Normal 14 7 2 2 4" xfId="7013"/>
    <cellStyle name="Normal 14 7 2 2 5" xfId="12227"/>
    <cellStyle name="Normal 14 7 2 2 6" xfId="5188"/>
    <cellStyle name="Normal 14 7 2 3" xfId="3085"/>
    <cellStyle name="Normal 14 7 2 3 2" xfId="13751"/>
    <cellStyle name="Normal 14 7 2 3 3" xfId="8414"/>
    <cellStyle name="Normal 14 7 2 4" xfId="8415"/>
    <cellStyle name="Normal 14 7 2 5" xfId="6724"/>
    <cellStyle name="Normal 14 7 2 6" xfId="11938"/>
    <cellStyle name="Normal 14 7 2 7" xfId="4899"/>
    <cellStyle name="Normal 14 7 3" xfId="1416"/>
    <cellStyle name="Normal 14 7 3 2" xfId="3373"/>
    <cellStyle name="Normal 14 7 3 2 2" xfId="14039"/>
    <cellStyle name="Normal 14 7 3 2 3" xfId="8416"/>
    <cellStyle name="Normal 14 7 3 3" xfId="8417"/>
    <cellStyle name="Normal 14 7 3 4" xfId="7012"/>
    <cellStyle name="Normal 14 7 3 5" xfId="12226"/>
    <cellStyle name="Normal 14 7 3 6" xfId="5187"/>
    <cellStyle name="Normal 14 7 4" xfId="2718"/>
    <cellStyle name="Normal 14 7 4 2" xfId="13384"/>
    <cellStyle name="Normal 14 7 4 3" xfId="8418"/>
    <cellStyle name="Normal 14 7 5" xfId="8419"/>
    <cellStyle name="Normal 14 7 6" xfId="6357"/>
    <cellStyle name="Normal 14 7 7" xfId="11571"/>
    <cellStyle name="Normal 14 7 8" xfId="4532"/>
    <cellStyle name="Normal 14 8" xfId="316"/>
    <cellStyle name="Normal 14 8 2" xfId="944"/>
    <cellStyle name="Normal 14 8 2 2" xfId="1419"/>
    <cellStyle name="Normal 14 8 2 2 2" xfId="3376"/>
    <cellStyle name="Normal 14 8 2 2 2 2" xfId="14042"/>
    <cellStyle name="Normal 14 8 2 2 2 3" xfId="8420"/>
    <cellStyle name="Normal 14 8 2 2 3" xfId="8421"/>
    <cellStyle name="Normal 14 8 2 2 4" xfId="7015"/>
    <cellStyle name="Normal 14 8 2 2 5" xfId="12229"/>
    <cellStyle name="Normal 14 8 2 2 6" xfId="5190"/>
    <cellStyle name="Normal 14 8 2 3" xfId="2991"/>
    <cellStyle name="Normal 14 8 2 3 2" xfId="13657"/>
    <cellStyle name="Normal 14 8 2 3 3" xfId="8422"/>
    <cellStyle name="Normal 14 8 2 4" xfId="8423"/>
    <cellStyle name="Normal 14 8 2 5" xfId="6630"/>
    <cellStyle name="Normal 14 8 2 6" xfId="11844"/>
    <cellStyle name="Normal 14 8 2 7" xfId="4805"/>
    <cellStyle name="Normal 14 8 3" xfId="1418"/>
    <cellStyle name="Normal 14 8 3 2" xfId="3375"/>
    <cellStyle name="Normal 14 8 3 2 2" xfId="14041"/>
    <cellStyle name="Normal 14 8 3 2 3" xfId="8424"/>
    <cellStyle name="Normal 14 8 3 3" xfId="8425"/>
    <cellStyle name="Normal 14 8 3 4" xfId="7014"/>
    <cellStyle name="Normal 14 8 3 5" xfId="12228"/>
    <cellStyle name="Normal 14 8 3 6" xfId="5189"/>
    <cellStyle name="Normal 14 8 4" xfId="2534"/>
    <cellStyle name="Normal 14 8 4 2" xfId="13200"/>
    <cellStyle name="Normal 14 8 4 3" xfId="8426"/>
    <cellStyle name="Normal 14 8 5" xfId="8427"/>
    <cellStyle name="Normal 14 8 6" xfId="6173"/>
    <cellStyle name="Normal 14 8 7" xfId="11387"/>
    <cellStyle name="Normal 14 8 8" xfId="4348"/>
    <cellStyle name="Normal 14 9" xfId="799"/>
    <cellStyle name="Normal 14 9 2" xfId="1420"/>
    <cellStyle name="Normal 14 9 2 2" xfId="3377"/>
    <cellStyle name="Normal 14 9 2 2 2" xfId="14043"/>
    <cellStyle name="Normal 14 9 2 2 3" xfId="8428"/>
    <cellStyle name="Normal 14 9 2 3" xfId="8429"/>
    <cellStyle name="Normal 14 9 2 4" xfId="7016"/>
    <cellStyle name="Normal 14 9 2 5" xfId="12230"/>
    <cellStyle name="Normal 14 9 2 6" xfId="5191"/>
    <cellStyle name="Normal 14 9 3" xfId="2856"/>
    <cellStyle name="Normal 14 9 3 2" xfId="13522"/>
    <cellStyle name="Normal 14 9 3 3" xfId="8430"/>
    <cellStyle name="Normal 14 9 4" xfId="8431"/>
    <cellStyle name="Normal 14 9 5" xfId="6495"/>
    <cellStyle name="Normal 14 9 6" xfId="11709"/>
    <cellStyle name="Normal 14 9 7" xfId="4670"/>
    <cellStyle name="Normal 140" xfId="2043"/>
    <cellStyle name="Normal 141" xfId="2041"/>
    <cellStyle name="Normal 142" xfId="2036"/>
    <cellStyle name="Normal 143" xfId="2035"/>
    <cellStyle name="Normal 144" xfId="2025"/>
    <cellStyle name="Normal 145" xfId="2034"/>
    <cellStyle name="Normal 146" xfId="2040"/>
    <cellStyle name="Normal 147" xfId="2029"/>
    <cellStyle name="Normal 148" xfId="2045"/>
    <cellStyle name="Normal 149" xfId="2038"/>
    <cellStyle name="Normal 15" xfId="60"/>
    <cellStyle name="Normal 15 2" xfId="107"/>
    <cellStyle name="Normal 150" xfId="2047"/>
    <cellStyle name="Normal 151" xfId="2037"/>
    <cellStyle name="Normal 152" xfId="2050"/>
    <cellStyle name="Normal 153" xfId="2030"/>
    <cellStyle name="Normal 154" xfId="2049"/>
    <cellStyle name="Normal 155" xfId="2024"/>
    <cellStyle name="Normal 156" xfId="2031"/>
    <cellStyle name="Normal 157" xfId="2046"/>
    <cellStyle name="Normal 158" xfId="2027"/>
    <cellStyle name="Normal 159" xfId="2044"/>
    <cellStyle name="Normal 16" xfId="95"/>
    <cellStyle name="Normal 16 10" xfId="1269"/>
    <cellStyle name="Normal 16 10 2" xfId="3226"/>
    <cellStyle name="Normal 16 10 2 2" xfId="13892"/>
    <cellStyle name="Normal 16 10 2 3" xfId="8432"/>
    <cellStyle name="Normal 16 10 3" xfId="8433"/>
    <cellStyle name="Normal 16 10 4" xfId="6865"/>
    <cellStyle name="Normal 16 10 5" xfId="12079"/>
    <cellStyle name="Normal 16 10 6" xfId="5040"/>
    <cellStyle name="Normal 16 11" xfId="212"/>
    <cellStyle name="Normal 16 11 2" xfId="2492"/>
    <cellStyle name="Normal 16 11 2 2" xfId="13159"/>
    <cellStyle name="Normal 16 11 2 3" xfId="8434"/>
    <cellStyle name="Normal 16 11 3" xfId="8435"/>
    <cellStyle name="Normal 16 11 4" xfId="6131"/>
    <cellStyle name="Normal 16 11 5" xfId="11346"/>
    <cellStyle name="Normal 16 11 6" xfId="4307"/>
    <cellStyle name="Normal 16 12" xfId="2107"/>
    <cellStyle name="Normal 16 12 2" xfId="3966"/>
    <cellStyle name="Normal 16 12 2 2" xfId="14629"/>
    <cellStyle name="Normal 16 12 2 3" xfId="8436"/>
    <cellStyle name="Normal 16 12 3" xfId="8437"/>
    <cellStyle name="Normal 16 12 4" xfId="7605"/>
    <cellStyle name="Normal 16 12 5" xfId="12816"/>
    <cellStyle name="Normal 16 12 6" xfId="5777"/>
    <cellStyle name="Normal 16 13" xfId="2258"/>
    <cellStyle name="Normal 16 13 2" xfId="4102"/>
    <cellStyle name="Normal 16 13 2 2" xfId="14765"/>
    <cellStyle name="Normal 16 13 2 3" xfId="8438"/>
    <cellStyle name="Normal 16 13 3" xfId="7741"/>
    <cellStyle name="Normal 16 13 4" xfId="12952"/>
    <cellStyle name="Normal 16 13 5" xfId="5913"/>
    <cellStyle name="Normal 16 14" xfId="2453"/>
    <cellStyle name="Normal 16 14 2" xfId="8439"/>
    <cellStyle name="Normal 16 14 3" xfId="13121"/>
    <cellStyle name="Normal 16 14 4" xfId="6051"/>
    <cellStyle name="Normal 16 15" xfId="8440"/>
    <cellStyle name="Normal 16 16" xfId="6092"/>
    <cellStyle name="Normal 16 17" xfId="11308"/>
    <cellStyle name="Normal 16 18" xfId="4269"/>
    <cellStyle name="Normal 16 2" xfId="108"/>
    <cellStyle name="Normal 16 2 10" xfId="2108"/>
    <cellStyle name="Normal 16 2 10 2" xfId="3967"/>
    <cellStyle name="Normal 16 2 10 2 2" xfId="14630"/>
    <cellStyle name="Normal 16 2 10 2 3" xfId="8441"/>
    <cellStyle name="Normal 16 2 10 3" xfId="8442"/>
    <cellStyle name="Normal 16 2 10 4" xfId="7606"/>
    <cellStyle name="Normal 16 2 10 5" xfId="12817"/>
    <cellStyle name="Normal 16 2 10 6" xfId="5778"/>
    <cellStyle name="Normal 16 2 11" xfId="2259"/>
    <cellStyle name="Normal 16 2 11 2" xfId="4103"/>
    <cellStyle name="Normal 16 2 11 2 2" xfId="14766"/>
    <cellStyle name="Normal 16 2 11 2 3" xfId="8443"/>
    <cellStyle name="Normal 16 2 11 3" xfId="7742"/>
    <cellStyle name="Normal 16 2 11 4" xfId="12953"/>
    <cellStyle name="Normal 16 2 11 5" xfId="5914"/>
    <cellStyle name="Normal 16 2 12" xfId="2465"/>
    <cellStyle name="Normal 16 2 12 2" xfId="8444"/>
    <cellStyle name="Normal 16 2 12 3" xfId="13133"/>
    <cellStyle name="Normal 16 2 12 4" xfId="6059"/>
    <cellStyle name="Normal 16 2 13" xfId="8445"/>
    <cellStyle name="Normal 16 2 14" xfId="6104"/>
    <cellStyle name="Normal 16 2 15" xfId="11320"/>
    <cellStyle name="Normal 16 2 16" xfId="4281"/>
    <cellStyle name="Normal 16 2 2" xfId="495"/>
    <cellStyle name="Normal 16 2 2 10" xfId="11486"/>
    <cellStyle name="Normal 16 2 2 11" xfId="4447"/>
    <cellStyle name="Normal 16 2 2 2" xfId="700"/>
    <cellStyle name="Normal 16 2 2 2 2" xfId="1166"/>
    <cellStyle name="Normal 16 2 2 2 2 2" xfId="1423"/>
    <cellStyle name="Normal 16 2 2 2 2 2 2" xfId="3380"/>
    <cellStyle name="Normal 16 2 2 2 2 2 2 2" xfId="14046"/>
    <cellStyle name="Normal 16 2 2 2 2 2 2 3" xfId="8446"/>
    <cellStyle name="Normal 16 2 2 2 2 2 3" xfId="8447"/>
    <cellStyle name="Normal 16 2 2 2 2 2 4" xfId="7019"/>
    <cellStyle name="Normal 16 2 2 2 2 2 5" xfId="12233"/>
    <cellStyle name="Normal 16 2 2 2 2 2 6" xfId="5194"/>
    <cellStyle name="Normal 16 2 2 2 2 3" xfId="3135"/>
    <cellStyle name="Normal 16 2 2 2 2 3 2" xfId="13801"/>
    <cellStyle name="Normal 16 2 2 2 2 3 3" xfId="8448"/>
    <cellStyle name="Normal 16 2 2 2 2 4" xfId="8449"/>
    <cellStyle name="Normal 16 2 2 2 2 5" xfId="6774"/>
    <cellStyle name="Normal 16 2 2 2 2 6" xfId="11988"/>
    <cellStyle name="Normal 16 2 2 2 2 7" xfId="4949"/>
    <cellStyle name="Normal 16 2 2 2 3" xfId="1422"/>
    <cellStyle name="Normal 16 2 2 2 3 2" xfId="3379"/>
    <cellStyle name="Normal 16 2 2 2 3 2 2" xfId="14045"/>
    <cellStyle name="Normal 16 2 2 2 3 2 3" xfId="8450"/>
    <cellStyle name="Normal 16 2 2 2 3 3" xfId="8451"/>
    <cellStyle name="Normal 16 2 2 2 3 4" xfId="7018"/>
    <cellStyle name="Normal 16 2 2 2 3 5" xfId="12232"/>
    <cellStyle name="Normal 16 2 2 2 3 6" xfId="5193"/>
    <cellStyle name="Normal 16 2 2 2 4" xfId="2768"/>
    <cellStyle name="Normal 16 2 2 2 4 2" xfId="13434"/>
    <cellStyle name="Normal 16 2 2 2 4 3" xfId="8452"/>
    <cellStyle name="Normal 16 2 2 2 5" xfId="8453"/>
    <cellStyle name="Normal 16 2 2 2 6" xfId="6407"/>
    <cellStyle name="Normal 16 2 2 2 7" xfId="11621"/>
    <cellStyle name="Normal 16 2 2 2 8" xfId="4582"/>
    <cellStyle name="Normal 16 2 2 3" xfId="851"/>
    <cellStyle name="Normal 16 2 2 3 2" xfId="1424"/>
    <cellStyle name="Normal 16 2 2 3 2 2" xfId="3381"/>
    <cellStyle name="Normal 16 2 2 3 2 2 2" xfId="14047"/>
    <cellStyle name="Normal 16 2 2 3 2 2 3" xfId="8454"/>
    <cellStyle name="Normal 16 2 2 3 2 3" xfId="8455"/>
    <cellStyle name="Normal 16 2 2 3 2 4" xfId="7020"/>
    <cellStyle name="Normal 16 2 2 3 2 5" xfId="12234"/>
    <cellStyle name="Normal 16 2 2 3 2 6" xfId="5195"/>
    <cellStyle name="Normal 16 2 2 3 3" xfId="2906"/>
    <cellStyle name="Normal 16 2 2 3 3 2" xfId="13572"/>
    <cellStyle name="Normal 16 2 2 3 3 3" xfId="8456"/>
    <cellStyle name="Normal 16 2 2 3 4" xfId="8457"/>
    <cellStyle name="Normal 16 2 2 3 5" xfId="6545"/>
    <cellStyle name="Normal 16 2 2 3 6" xfId="11759"/>
    <cellStyle name="Normal 16 2 2 3 7" xfId="4720"/>
    <cellStyle name="Normal 16 2 2 4" xfId="1421"/>
    <cellStyle name="Normal 16 2 2 4 2" xfId="3378"/>
    <cellStyle name="Normal 16 2 2 4 2 2" xfId="14044"/>
    <cellStyle name="Normal 16 2 2 4 2 3" xfId="8458"/>
    <cellStyle name="Normal 16 2 2 4 3" xfId="8459"/>
    <cellStyle name="Normal 16 2 2 4 4" xfId="7017"/>
    <cellStyle name="Normal 16 2 2 4 5" xfId="12231"/>
    <cellStyle name="Normal 16 2 2 4 6" xfId="5192"/>
    <cellStyle name="Normal 16 2 2 5" xfId="2157"/>
    <cellStyle name="Normal 16 2 2 5 2" xfId="4013"/>
    <cellStyle name="Normal 16 2 2 5 2 2" xfId="14676"/>
    <cellStyle name="Normal 16 2 2 5 2 3" xfId="8460"/>
    <cellStyle name="Normal 16 2 2 5 3" xfId="8461"/>
    <cellStyle name="Normal 16 2 2 5 4" xfId="7652"/>
    <cellStyle name="Normal 16 2 2 5 5" xfId="12863"/>
    <cellStyle name="Normal 16 2 2 5 6" xfId="5824"/>
    <cellStyle name="Normal 16 2 2 6" xfId="2305"/>
    <cellStyle name="Normal 16 2 2 6 2" xfId="4149"/>
    <cellStyle name="Normal 16 2 2 6 2 2" xfId="14812"/>
    <cellStyle name="Normal 16 2 2 6 2 3" xfId="8462"/>
    <cellStyle name="Normal 16 2 2 6 3" xfId="7788"/>
    <cellStyle name="Normal 16 2 2 6 4" xfId="12999"/>
    <cellStyle name="Normal 16 2 2 6 5" xfId="5960"/>
    <cellStyle name="Normal 16 2 2 7" xfId="2633"/>
    <cellStyle name="Normal 16 2 2 7 2" xfId="13299"/>
    <cellStyle name="Normal 16 2 2 7 3" xfId="8463"/>
    <cellStyle name="Normal 16 2 2 8" xfId="8464"/>
    <cellStyle name="Normal 16 2 2 9" xfId="6272"/>
    <cellStyle name="Normal 16 2 3" xfId="602"/>
    <cellStyle name="Normal 16 2 3 10" xfId="11529"/>
    <cellStyle name="Normal 16 2 3 11" xfId="4490"/>
    <cellStyle name="Normal 16 2 3 2" xfId="744"/>
    <cellStyle name="Normal 16 2 3 2 2" xfId="1209"/>
    <cellStyle name="Normal 16 2 3 2 2 2" xfId="1427"/>
    <cellStyle name="Normal 16 2 3 2 2 2 2" xfId="3384"/>
    <cellStyle name="Normal 16 2 3 2 2 2 2 2" xfId="14050"/>
    <cellStyle name="Normal 16 2 3 2 2 2 2 3" xfId="8465"/>
    <cellStyle name="Normal 16 2 3 2 2 2 3" xfId="8466"/>
    <cellStyle name="Normal 16 2 3 2 2 2 4" xfId="7023"/>
    <cellStyle name="Normal 16 2 3 2 2 2 5" xfId="12237"/>
    <cellStyle name="Normal 16 2 3 2 2 2 6" xfId="5198"/>
    <cellStyle name="Normal 16 2 3 2 2 3" xfId="3178"/>
    <cellStyle name="Normal 16 2 3 2 2 3 2" xfId="13844"/>
    <cellStyle name="Normal 16 2 3 2 2 3 3" xfId="8467"/>
    <cellStyle name="Normal 16 2 3 2 2 4" xfId="8468"/>
    <cellStyle name="Normal 16 2 3 2 2 5" xfId="6817"/>
    <cellStyle name="Normal 16 2 3 2 2 6" xfId="12031"/>
    <cellStyle name="Normal 16 2 3 2 2 7" xfId="4992"/>
    <cellStyle name="Normal 16 2 3 2 3" xfId="1426"/>
    <cellStyle name="Normal 16 2 3 2 3 2" xfId="3383"/>
    <cellStyle name="Normal 16 2 3 2 3 2 2" xfId="14049"/>
    <cellStyle name="Normal 16 2 3 2 3 2 3" xfId="8469"/>
    <cellStyle name="Normal 16 2 3 2 3 3" xfId="8470"/>
    <cellStyle name="Normal 16 2 3 2 3 4" xfId="7022"/>
    <cellStyle name="Normal 16 2 3 2 3 5" xfId="12236"/>
    <cellStyle name="Normal 16 2 3 2 3 6" xfId="5197"/>
    <cellStyle name="Normal 16 2 3 2 4" xfId="2811"/>
    <cellStyle name="Normal 16 2 3 2 4 2" xfId="13477"/>
    <cellStyle name="Normal 16 2 3 2 4 3" xfId="8471"/>
    <cellStyle name="Normal 16 2 3 2 5" xfId="8472"/>
    <cellStyle name="Normal 16 2 3 2 6" xfId="6450"/>
    <cellStyle name="Normal 16 2 3 2 7" xfId="11664"/>
    <cellStyle name="Normal 16 2 3 2 8" xfId="4625"/>
    <cellStyle name="Normal 16 2 3 3" xfId="897"/>
    <cellStyle name="Normal 16 2 3 3 2" xfId="1428"/>
    <cellStyle name="Normal 16 2 3 3 2 2" xfId="3385"/>
    <cellStyle name="Normal 16 2 3 3 2 2 2" xfId="14051"/>
    <cellStyle name="Normal 16 2 3 3 2 2 3" xfId="8473"/>
    <cellStyle name="Normal 16 2 3 3 2 3" xfId="8474"/>
    <cellStyle name="Normal 16 2 3 3 2 4" xfId="7024"/>
    <cellStyle name="Normal 16 2 3 3 2 5" xfId="12238"/>
    <cellStyle name="Normal 16 2 3 3 2 6" xfId="5199"/>
    <cellStyle name="Normal 16 2 3 3 3" xfId="2949"/>
    <cellStyle name="Normal 16 2 3 3 3 2" xfId="13615"/>
    <cellStyle name="Normal 16 2 3 3 3 3" xfId="8475"/>
    <cellStyle name="Normal 16 2 3 3 4" xfId="8476"/>
    <cellStyle name="Normal 16 2 3 3 5" xfId="6588"/>
    <cellStyle name="Normal 16 2 3 3 6" xfId="11802"/>
    <cellStyle name="Normal 16 2 3 3 7" xfId="4763"/>
    <cellStyle name="Normal 16 2 3 4" xfId="1425"/>
    <cellStyle name="Normal 16 2 3 4 2" xfId="3382"/>
    <cellStyle name="Normal 16 2 3 4 2 2" xfId="14048"/>
    <cellStyle name="Normal 16 2 3 4 2 3" xfId="8477"/>
    <cellStyle name="Normal 16 2 3 4 3" xfId="8478"/>
    <cellStyle name="Normal 16 2 3 4 4" xfId="7021"/>
    <cellStyle name="Normal 16 2 3 4 5" xfId="12235"/>
    <cellStyle name="Normal 16 2 3 4 6" xfId="5196"/>
    <cellStyle name="Normal 16 2 3 5" xfId="2204"/>
    <cellStyle name="Normal 16 2 3 5 2" xfId="4057"/>
    <cellStyle name="Normal 16 2 3 5 2 2" xfId="14720"/>
    <cellStyle name="Normal 16 2 3 5 2 3" xfId="8479"/>
    <cellStyle name="Normal 16 2 3 5 3" xfId="8480"/>
    <cellStyle name="Normal 16 2 3 5 4" xfId="7696"/>
    <cellStyle name="Normal 16 2 3 5 5" xfId="12907"/>
    <cellStyle name="Normal 16 2 3 5 6" xfId="5868"/>
    <cellStyle name="Normal 16 2 3 6" xfId="2348"/>
    <cellStyle name="Normal 16 2 3 6 2" xfId="4192"/>
    <cellStyle name="Normal 16 2 3 6 2 2" xfId="14855"/>
    <cellStyle name="Normal 16 2 3 6 2 3" xfId="8481"/>
    <cellStyle name="Normal 16 2 3 6 3" xfId="7831"/>
    <cellStyle name="Normal 16 2 3 6 4" xfId="13042"/>
    <cellStyle name="Normal 16 2 3 6 5" xfId="6003"/>
    <cellStyle name="Normal 16 2 3 7" xfId="2676"/>
    <cellStyle name="Normal 16 2 3 7 2" xfId="13342"/>
    <cellStyle name="Normal 16 2 3 7 3" xfId="8482"/>
    <cellStyle name="Normal 16 2 3 8" xfId="8483"/>
    <cellStyle name="Normal 16 2 3 9" xfId="6315"/>
    <cellStyle name="Normal 16 2 4" xfId="436"/>
    <cellStyle name="Normal 16 2 4 2" xfId="1007"/>
    <cellStyle name="Normal 16 2 4 2 2" xfId="1430"/>
    <cellStyle name="Normal 16 2 4 2 2 2" xfId="3387"/>
    <cellStyle name="Normal 16 2 4 2 2 2 2" xfId="14053"/>
    <cellStyle name="Normal 16 2 4 2 2 2 3" xfId="8484"/>
    <cellStyle name="Normal 16 2 4 2 2 3" xfId="8485"/>
    <cellStyle name="Normal 16 2 4 2 2 4" xfId="7026"/>
    <cellStyle name="Normal 16 2 4 2 2 5" xfId="12240"/>
    <cellStyle name="Normal 16 2 4 2 2 6" xfId="5201"/>
    <cellStyle name="Normal 16 2 4 2 3" xfId="3039"/>
    <cellStyle name="Normal 16 2 4 2 3 2" xfId="13705"/>
    <cellStyle name="Normal 16 2 4 2 3 3" xfId="8486"/>
    <cellStyle name="Normal 16 2 4 2 4" xfId="8487"/>
    <cellStyle name="Normal 16 2 4 2 5" xfId="6678"/>
    <cellStyle name="Normal 16 2 4 2 6" xfId="11892"/>
    <cellStyle name="Normal 16 2 4 2 7" xfId="4853"/>
    <cellStyle name="Normal 16 2 4 3" xfId="1429"/>
    <cellStyle name="Normal 16 2 4 3 2" xfId="3386"/>
    <cellStyle name="Normal 16 2 4 3 2 2" xfId="14052"/>
    <cellStyle name="Normal 16 2 4 3 2 3" xfId="8488"/>
    <cellStyle name="Normal 16 2 4 3 3" xfId="8489"/>
    <cellStyle name="Normal 16 2 4 3 4" xfId="7025"/>
    <cellStyle name="Normal 16 2 4 3 5" xfId="12239"/>
    <cellStyle name="Normal 16 2 4 3 6" xfId="5200"/>
    <cellStyle name="Normal 16 2 4 4" xfId="2587"/>
    <cellStyle name="Normal 16 2 4 4 2" xfId="13253"/>
    <cellStyle name="Normal 16 2 4 4 3" xfId="8490"/>
    <cellStyle name="Normal 16 2 4 5" xfId="8491"/>
    <cellStyle name="Normal 16 2 4 6" xfId="6226"/>
    <cellStyle name="Normal 16 2 4 7" xfId="11440"/>
    <cellStyle name="Normal 16 2 4 8" xfId="4401"/>
    <cellStyle name="Normal 16 2 5" xfId="654"/>
    <cellStyle name="Normal 16 2 5 2" xfId="1120"/>
    <cellStyle name="Normal 16 2 5 2 2" xfId="1432"/>
    <cellStyle name="Normal 16 2 5 2 2 2" xfId="3389"/>
    <cellStyle name="Normal 16 2 5 2 2 2 2" xfId="14055"/>
    <cellStyle name="Normal 16 2 5 2 2 2 3" xfId="8492"/>
    <cellStyle name="Normal 16 2 5 2 2 3" xfId="8493"/>
    <cellStyle name="Normal 16 2 5 2 2 4" xfId="7028"/>
    <cellStyle name="Normal 16 2 5 2 2 5" xfId="12242"/>
    <cellStyle name="Normal 16 2 5 2 2 6" xfId="5203"/>
    <cellStyle name="Normal 16 2 5 2 3" xfId="3089"/>
    <cellStyle name="Normal 16 2 5 2 3 2" xfId="13755"/>
    <cellStyle name="Normal 16 2 5 2 3 3" xfId="8494"/>
    <cellStyle name="Normal 16 2 5 2 4" xfId="8495"/>
    <cellStyle name="Normal 16 2 5 2 5" xfId="6728"/>
    <cellStyle name="Normal 16 2 5 2 6" xfId="11942"/>
    <cellStyle name="Normal 16 2 5 2 7" xfId="4903"/>
    <cellStyle name="Normal 16 2 5 3" xfId="1431"/>
    <cellStyle name="Normal 16 2 5 3 2" xfId="3388"/>
    <cellStyle name="Normal 16 2 5 3 2 2" xfId="14054"/>
    <cellStyle name="Normal 16 2 5 3 2 3" xfId="8496"/>
    <cellStyle name="Normal 16 2 5 3 3" xfId="8497"/>
    <cellStyle name="Normal 16 2 5 3 4" xfId="7027"/>
    <cellStyle name="Normal 16 2 5 3 5" xfId="12241"/>
    <cellStyle name="Normal 16 2 5 3 6" xfId="5202"/>
    <cellStyle name="Normal 16 2 5 4" xfId="2722"/>
    <cellStyle name="Normal 16 2 5 4 2" xfId="13388"/>
    <cellStyle name="Normal 16 2 5 4 3" xfId="8498"/>
    <cellStyle name="Normal 16 2 5 5" xfId="8499"/>
    <cellStyle name="Normal 16 2 5 6" xfId="6361"/>
    <cellStyle name="Normal 16 2 5 7" xfId="11575"/>
    <cellStyle name="Normal 16 2 5 8" xfId="4536"/>
    <cellStyle name="Normal 16 2 6" xfId="320"/>
    <cellStyle name="Normal 16 2 6 2" xfId="949"/>
    <cellStyle name="Normal 16 2 6 2 2" xfId="1434"/>
    <cellStyle name="Normal 16 2 6 2 2 2" xfId="3391"/>
    <cellStyle name="Normal 16 2 6 2 2 2 2" xfId="14057"/>
    <cellStyle name="Normal 16 2 6 2 2 2 3" xfId="8500"/>
    <cellStyle name="Normal 16 2 6 2 2 3" xfId="8501"/>
    <cellStyle name="Normal 16 2 6 2 2 4" xfId="7030"/>
    <cellStyle name="Normal 16 2 6 2 2 5" xfId="12244"/>
    <cellStyle name="Normal 16 2 6 2 2 6" xfId="5205"/>
    <cellStyle name="Normal 16 2 6 2 3" xfId="2995"/>
    <cellStyle name="Normal 16 2 6 2 3 2" xfId="13661"/>
    <cellStyle name="Normal 16 2 6 2 3 3" xfId="8502"/>
    <cellStyle name="Normal 16 2 6 2 4" xfId="8503"/>
    <cellStyle name="Normal 16 2 6 2 5" xfId="6634"/>
    <cellStyle name="Normal 16 2 6 2 6" xfId="11848"/>
    <cellStyle name="Normal 16 2 6 2 7" xfId="4809"/>
    <cellStyle name="Normal 16 2 6 3" xfId="1433"/>
    <cellStyle name="Normal 16 2 6 3 2" xfId="3390"/>
    <cellStyle name="Normal 16 2 6 3 2 2" xfId="14056"/>
    <cellStyle name="Normal 16 2 6 3 2 3" xfId="8504"/>
    <cellStyle name="Normal 16 2 6 3 3" xfId="8505"/>
    <cellStyle name="Normal 16 2 6 3 4" xfId="7029"/>
    <cellStyle name="Normal 16 2 6 3 5" xfId="12243"/>
    <cellStyle name="Normal 16 2 6 3 6" xfId="5204"/>
    <cellStyle name="Normal 16 2 6 4" xfId="2538"/>
    <cellStyle name="Normal 16 2 6 4 2" xfId="13204"/>
    <cellStyle name="Normal 16 2 6 4 3" xfId="8506"/>
    <cellStyle name="Normal 16 2 6 5" xfId="8507"/>
    <cellStyle name="Normal 16 2 6 6" xfId="6177"/>
    <cellStyle name="Normal 16 2 6 7" xfId="11391"/>
    <cellStyle name="Normal 16 2 6 8" xfId="4352"/>
    <cellStyle name="Normal 16 2 7" xfId="803"/>
    <cellStyle name="Normal 16 2 7 2" xfId="1435"/>
    <cellStyle name="Normal 16 2 7 2 2" xfId="3392"/>
    <cellStyle name="Normal 16 2 7 2 2 2" xfId="14058"/>
    <cellStyle name="Normal 16 2 7 2 2 3" xfId="8508"/>
    <cellStyle name="Normal 16 2 7 2 3" xfId="8509"/>
    <cellStyle name="Normal 16 2 7 2 4" xfId="7031"/>
    <cellStyle name="Normal 16 2 7 2 5" xfId="12245"/>
    <cellStyle name="Normal 16 2 7 2 6" xfId="5206"/>
    <cellStyle name="Normal 16 2 7 3" xfId="2860"/>
    <cellStyle name="Normal 16 2 7 3 2" xfId="13526"/>
    <cellStyle name="Normal 16 2 7 3 3" xfId="8510"/>
    <cellStyle name="Normal 16 2 7 4" xfId="8511"/>
    <cellStyle name="Normal 16 2 7 5" xfId="6499"/>
    <cellStyle name="Normal 16 2 7 6" xfId="11713"/>
    <cellStyle name="Normal 16 2 7 7" xfId="4674"/>
    <cellStyle name="Normal 16 2 8" xfId="1270"/>
    <cellStyle name="Normal 16 2 8 2" xfId="3227"/>
    <cellStyle name="Normal 16 2 8 2 2" xfId="13893"/>
    <cellStyle name="Normal 16 2 8 2 3" xfId="8512"/>
    <cellStyle name="Normal 16 2 8 3" xfId="8513"/>
    <cellStyle name="Normal 16 2 8 4" xfId="6866"/>
    <cellStyle name="Normal 16 2 8 5" xfId="12080"/>
    <cellStyle name="Normal 16 2 8 6" xfId="5041"/>
    <cellStyle name="Normal 16 2 9" xfId="213"/>
    <cellStyle name="Normal 16 2 9 2" xfId="2493"/>
    <cellStyle name="Normal 16 2 9 2 2" xfId="13160"/>
    <cellStyle name="Normal 16 2 9 2 3" xfId="8514"/>
    <cellStyle name="Normal 16 2 9 3" xfId="8515"/>
    <cellStyle name="Normal 16 2 9 4" xfId="6132"/>
    <cellStyle name="Normal 16 2 9 5" xfId="11347"/>
    <cellStyle name="Normal 16 2 9 6" xfId="4308"/>
    <cellStyle name="Normal 16 3" xfId="144"/>
    <cellStyle name="Normal 16 3 10" xfId="2109"/>
    <cellStyle name="Normal 16 3 10 2" xfId="3968"/>
    <cellStyle name="Normal 16 3 10 2 2" xfId="14631"/>
    <cellStyle name="Normal 16 3 10 2 3" xfId="8516"/>
    <cellStyle name="Normal 16 3 10 3" xfId="8517"/>
    <cellStyle name="Normal 16 3 10 4" xfId="7607"/>
    <cellStyle name="Normal 16 3 10 5" xfId="12818"/>
    <cellStyle name="Normal 16 3 10 6" xfId="5779"/>
    <cellStyle name="Normal 16 3 11" xfId="2260"/>
    <cellStyle name="Normal 16 3 11 2" xfId="4104"/>
    <cellStyle name="Normal 16 3 11 2 2" xfId="14767"/>
    <cellStyle name="Normal 16 3 11 2 3" xfId="8518"/>
    <cellStyle name="Normal 16 3 11 3" xfId="7743"/>
    <cellStyle name="Normal 16 3 11 4" xfId="12954"/>
    <cellStyle name="Normal 16 3 11 5" xfId="5915"/>
    <cellStyle name="Normal 16 3 12" xfId="2480"/>
    <cellStyle name="Normal 16 3 12 2" xfId="8519"/>
    <cellStyle name="Normal 16 3 12 3" xfId="13148"/>
    <cellStyle name="Normal 16 3 12 4" xfId="6060"/>
    <cellStyle name="Normal 16 3 13" xfId="8520"/>
    <cellStyle name="Normal 16 3 14" xfId="6119"/>
    <cellStyle name="Normal 16 3 15" xfId="11335"/>
    <cellStyle name="Normal 16 3 16" xfId="4296"/>
    <cellStyle name="Normal 16 3 2" xfId="496"/>
    <cellStyle name="Normal 16 3 2 10" xfId="11487"/>
    <cellStyle name="Normal 16 3 2 11" xfId="4448"/>
    <cellStyle name="Normal 16 3 2 2" xfId="701"/>
    <cellStyle name="Normal 16 3 2 2 2" xfId="1167"/>
    <cellStyle name="Normal 16 3 2 2 2 2" xfId="1438"/>
    <cellStyle name="Normal 16 3 2 2 2 2 2" xfId="3395"/>
    <cellStyle name="Normal 16 3 2 2 2 2 2 2" xfId="14061"/>
    <cellStyle name="Normal 16 3 2 2 2 2 2 3" xfId="8521"/>
    <cellStyle name="Normal 16 3 2 2 2 2 3" xfId="8522"/>
    <cellStyle name="Normal 16 3 2 2 2 2 4" xfId="7034"/>
    <cellStyle name="Normal 16 3 2 2 2 2 5" xfId="12248"/>
    <cellStyle name="Normal 16 3 2 2 2 2 6" xfId="5209"/>
    <cellStyle name="Normal 16 3 2 2 2 3" xfId="3136"/>
    <cellStyle name="Normal 16 3 2 2 2 3 2" xfId="13802"/>
    <cellStyle name="Normal 16 3 2 2 2 3 3" xfId="8523"/>
    <cellStyle name="Normal 16 3 2 2 2 4" xfId="8524"/>
    <cellStyle name="Normal 16 3 2 2 2 5" xfId="6775"/>
    <cellStyle name="Normal 16 3 2 2 2 6" xfId="11989"/>
    <cellStyle name="Normal 16 3 2 2 2 7" xfId="4950"/>
    <cellStyle name="Normal 16 3 2 2 3" xfId="1437"/>
    <cellStyle name="Normal 16 3 2 2 3 2" xfId="3394"/>
    <cellStyle name="Normal 16 3 2 2 3 2 2" xfId="14060"/>
    <cellStyle name="Normal 16 3 2 2 3 2 3" xfId="8525"/>
    <cellStyle name="Normal 16 3 2 2 3 3" xfId="8526"/>
    <cellStyle name="Normal 16 3 2 2 3 4" xfId="7033"/>
    <cellStyle name="Normal 16 3 2 2 3 5" xfId="12247"/>
    <cellStyle name="Normal 16 3 2 2 3 6" xfId="5208"/>
    <cellStyle name="Normal 16 3 2 2 4" xfId="2769"/>
    <cellStyle name="Normal 16 3 2 2 4 2" xfId="13435"/>
    <cellStyle name="Normal 16 3 2 2 4 3" xfId="8527"/>
    <cellStyle name="Normal 16 3 2 2 5" xfId="8528"/>
    <cellStyle name="Normal 16 3 2 2 6" xfId="6408"/>
    <cellStyle name="Normal 16 3 2 2 7" xfId="11622"/>
    <cellStyle name="Normal 16 3 2 2 8" xfId="4583"/>
    <cellStyle name="Normal 16 3 2 3" xfId="852"/>
    <cellStyle name="Normal 16 3 2 3 2" xfId="1439"/>
    <cellStyle name="Normal 16 3 2 3 2 2" xfId="3396"/>
    <cellStyle name="Normal 16 3 2 3 2 2 2" xfId="14062"/>
    <cellStyle name="Normal 16 3 2 3 2 2 3" xfId="8529"/>
    <cellStyle name="Normal 16 3 2 3 2 3" xfId="8530"/>
    <cellStyle name="Normal 16 3 2 3 2 4" xfId="7035"/>
    <cellStyle name="Normal 16 3 2 3 2 5" xfId="12249"/>
    <cellStyle name="Normal 16 3 2 3 2 6" xfId="5210"/>
    <cellStyle name="Normal 16 3 2 3 3" xfId="2907"/>
    <cellStyle name="Normal 16 3 2 3 3 2" xfId="13573"/>
    <cellStyle name="Normal 16 3 2 3 3 3" xfId="8531"/>
    <cellStyle name="Normal 16 3 2 3 4" xfId="8532"/>
    <cellStyle name="Normal 16 3 2 3 5" xfId="6546"/>
    <cellStyle name="Normal 16 3 2 3 6" xfId="11760"/>
    <cellStyle name="Normal 16 3 2 3 7" xfId="4721"/>
    <cellStyle name="Normal 16 3 2 4" xfId="1436"/>
    <cellStyle name="Normal 16 3 2 4 2" xfId="3393"/>
    <cellStyle name="Normal 16 3 2 4 2 2" xfId="14059"/>
    <cellStyle name="Normal 16 3 2 4 2 3" xfId="8533"/>
    <cellStyle name="Normal 16 3 2 4 3" xfId="8534"/>
    <cellStyle name="Normal 16 3 2 4 4" xfId="7032"/>
    <cellStyle name="Normal 16 3 2 4 5" xfId="12246"/>
    <cellStyle name="Normal 16 3 2 4 6" xfId="5207"/>
    <cellStyle name="Normal 16 3 2 5" xfId="2158"/>
    <cellStyle name="Normal 16 3 2 5 2" xfId="4014"/>
    <cellStyle name="Normal 16 3 2 5 2 2" xfId="14677"/>
    <cellStyle name="Normal 16 3 2 5 2 3" xfId="8535"/>
    <cellStyle name="Normal 16 3 2 5 3" xfId="8536"/>
    <cellStyle name="Normal 16 3 2 5 4" xfId="7653"/>
    <cellStyle name="Normal 16 3 2 5 5" xfId="12864"/>
    <cellStyle name="Normal 16 3 2 5 6" xfId="5825"/>
    <cellStyle name="Normal 16 3 2 6" xfId="2306"/>
    <cellStyle name="Normal 16 3 2 6 2" xfId="4150"/>
    <cellStyle name="Normal 16 3 2 6 2 2" xfId="14813"/>
    <cellStyle name="Normal 16 3 2 6 2 3" xfId="8537"/>
    <cellStyle name="Normal 16 3 2 6 3" xfId="7789"/>
    <cellStyle name="Normal 16 3 2 6 4" xfId="13000"/>
    <cellStyle name="Normal 16 3 2 6 5" xfId="5961"/>
    <cellStyle name="Normal 16 3 2 7" xfId="2634"/>
    <cellStyle name="Normal 16 3 2 7 2" xfId="13300"/>
    <cellStyle name="Normal 16 3 2 7 3" xfId="8538"/>
    <cellStyle name="Normal 16 3 2 8" xfId="8539"/>
    <cellStyle name="Normal 16 3 2 9" xfId="6273"/>
    <cellStyle name="Normal 16 3 3" xfId="603"/>
    <cellStyle name="Normal 16 3 3 10" xfId="11530"/>
    <cellStyle name="Normal 16 3 3 11" xfId="4491"/>
    <cellStyle name="Normal 16 3 3 2" xfId="745"/>
    <cellStyle name="Normal 16 3 3 2 2" xfId="1210"/>
    <cellStyle name="Normal 16 3 3 2 2 2" xfId="1442"/>
    <cellStyle name="Normal 16 3 3 2 2 2 2" xfId="3399"/>
    <cellStyle name="Normal 16 3 3 2 2 2 2 2" xfId="14065"/>
    <cellStyle name="Normal 16 3 3 2 2 2 2 3" xfId="8540"/>
    <cellStyle name="Normal 16 3 3 2 2 2 3" xfId="8541"/>
    <cellStyle name="Normal 16 3 3 2 2 2 4" xfId="7038"/>
    <cellStyle name="Normal 16 3 3 2 2 2 5" xfId="12252"/>
    <cellStyle name="Normal 16 3 3 2 2 2 6" xfId="5213"/>
    <cellStyle name="Normal 16 3 3 2 2 3" xfId="3179"/>
    <cellStyle name="Normal 16 3 3 2 2 3 2" xfId="13845"/>
    <cellStyle name="Normal 16 3 3 2 2 3 3" xfId="8542"/>
    <cellStyle name="Normal 16 3 3 2 2 4" xfId="8543"/>
    <cellStyle name="Normal 16 3 3 2 2 5" xfId="6818"/>
    <cellStyle name="Normal 16 3 3 2 2 6" xfId="12032"/>
    <cellStyle name="Normal 16 3 3 2 2 7" xfId="4993"/>
    <cellStyle name="Normal 16 3 3 2 3" xfId="1441"/>
    <cellStyle name="Normal 16 3 3 2 3 2" xfId="3398"/>
    <cellStyle name="Normal 16 3 3 2 3 2 2" xfId="14064"/>
    <cellStyle name="Normal 16 3 3 2 3 2 3" xfId="8544"/>
    <cellStyle name="Normal 16 3 3 2 3 3" xfId="8545"/>
    <cellStyle name="Normal 16 3 3 2 3 4" xfId="7037"/>
    <cellStyle name="Normal 16 3 3 2 3 5" xfId="12251"/>
    <cellStyle name="Normal 16 3 3 2 3 6" xfId="5212"/>
    <cellStyle name="Normal 16 3 3 2 4" xfId="2812"/>
    <cellStyle name="Normal 16 3 3 2 4 2" xfId="13478"/>
    <cellStyle name="Normal 16 3 3 2 4 3" xfId="8546"/>
    <cellStyle name="Normal 16 3 3 2 5" xfId="8547"/>
    <cellStyle name="Normal 16 3 3 2 6" xfId="6451"/>
    <cellStyle name="Normal 16 3 3 2 7" xfId="11665"/>
    <cellStyle name="Normal 16 3 3 2 8" xfId="4626"/>
    <cellStyle name="Normal 16 3 3 3" xfId="898"/>
    <cellStyle name="Normal 16 3 3 3 2" xfId="1443"/>
    <cellStyle name="Normal 16 3 3 3 2 2" xfId="3400"/>
    <cellStyle name="Normal 16 3 3 3 2 2 2" xfId="14066"/>
    <cellStyle name="Normal 16 3 3 3 2 2 3" xfId="8548"/>
    <cellStyle name="Normal 16 3 3 3 2 3" xfId="8549"/>
    <cellStyle name="Normal 16 3 3 3 2 4" xfId="7039"/>
    <cellStyle name="Normal 16 3 3 3 2 5" xfId="12253"/>
    <cellStyle name="Normal 16 3 3 3 2 6" xfId="5214"/>
    <cellStyle name="Normal 16 3 3 3 3" xfId="2950"/>
    <cellStyle name="Normal 16 3 3 3 3 2" xfId="13616"/>
    <cellStyle name="Normal 16 3 3 3 3 3" xfId="8550"/>
    <cellStyle name="Normal 16 3 3 3 4" xfId="8551"/>
    <cellStyle name="Normal 16 3 3 3 5" xfId="6589"/>
    <cellStyle name="Normal 16 3 3 3 6" xfId="11803"/>
    <cellStyle name="Normal 16 3 3 3 7" xfId="4764"/>
    <cellStyle name="Normal 16 3 3 4" xfId="1440"/>
    <cellStyle name="Normal 16 3 3 4 2" xfId="3397"/>
    <cellStyle name="Normal 16 3 3 4 2 2" xfId="14063"/>
    <cellStyle name="Normal 16 3 3 4 2 3" xfId="8552"/>
    <cellStyle name="Normal 16 3 3 4 3" xfId="8553"/>
    <cellStyle name="Normal 16 3 3 4 4" xfId="7036"/>
    <cellStyle name="Normal 16 3 3 4 5" xfId="12250"/>
    <cellStyle name="Normal 16 3 3 4 6" xfId="5211"/>
    <cellStyle name="Normal 16 3 3 5" xfId="2205"/>
    <cellStyle name="Normal 16 3 3 5 2" xfId="4058"/>
    <cellStyle name="Normal 16 3 3 5 2 2" xfId="14721"/>
    <cellStyle name="Normal 16 3 3 5 2 3" xfId="8554"/>
    <cellStyle name="Normal 16 3 3 5 3" xfId="8555"/>
    <cellStyle name="Normal 16 3 3 5 4" xfId="7697"/>
    <cellStyle name="Normal 16 3 3 5 5" xfId="12908"/>
    <cellStyle name="Normal 16 3 3 5 6" xfId="5869"/>
    <cellStyle name="Normal 16 3 3 6" xfId="2349"/>
    <cellStyle name="Normal 16 3 3 6 2" xfId="4193"/>
    <cellStyle name="Normal 16 3 3 6 2 2" xfId="14856"/>
    <cellStyle name="Normal 16 3 3 6 2 3" xfId="8556"/>
    <cellStyle name="Normal 16 3 3 6 3" xfId="7832"/>
    <cellStyle name="Normal 16 3 3 6 4" xfId="13043"/>
    <cellStyle name="Normal 16 3 3 6 5" xfId="6004"/>
    <cellStyle name="Normal 16 3 3 7" xfId="2677"/>
    <cellStyle name="Normal 16 3 3 7 2" xfId="13343"/>
    <cellStyle name="Normal 16 3 3 7 3" xfId="8557"/>
    <cellStyle name="Normal 16 3 3 8" xfId="8558"/>
    <cellStyle name="Normal 16 3 3 9" xfId="6316"/>
    <cellStyle name="Normal 16 3 4" xfId="437"/>
    <cellStyle name="Normal 16 3 4 2" xfId="1008"/>
    <cellStyle name="Normal 16 3 4 2 2" xfId="1445"/>
    <cellStyle name="Normal 16 3 4 2 2 2" xfId="3402"/>
    <cellStyle name="Normal 16 3 4 2 2 2 2" xfId="14068"/>
    <cellStyle name="Normal 16 3 4 2 2 2 3" xfId="8559"/>
    <cellStyle name="Normal 16 3 4 2 2 3" xfId="8560"/>
    <cellStyle name="Normal 16 3 4 2 2 4" xfId="7041"/>
    <cellStyle name="Normal 16 3 4 2 2 5" xfId="12255"/>
    <cellStyle name="Normal 16 3 4 2 2 6" xfId="5216"/>
    <cellStyle name="Normal 16 3 4 2 3" xfId="3040"/>
    <cellStyle name="Normal 16 3 4 2 3 2" xfId="13706"/>
    <cellStyle name="Normal 16 3 4 2 3 3" xfId="8561"/>
    <cellStyle name="Normal 16 3 4 2 4" xfId="8562"/>
    <cellStyle name="Normal 16 3 4 2 5" xfId="6679"/>
    <cellStyle name="Normal 16 3 4 2 6" xfId="11893"/>
    <cellStyle name="Normal 16 3 4 2 7" xfId="4854"/>
    <cellStyle name="Normal 16 3 4 3" xfId="1444"/>
    <cellStyle name="Normal 16 3 4 3 2" xfId="3401"/>
    <cellStyle name="Normal 16 3 4 3 2 2" xfId="14067"/>
    <cellStyle name="Normal 16 3 4 3 2 3" xfId="8563"/>
    <cellStyle name="Normal 16 3 4 3 3" xfId="8564"/>
    <cellStyle name="Normal 16 3 4 3 4" xfId="7040"/>
    <cellStyle name="Normal 16 3 4 3 5" xfId="12254"/>
    <cellStyle name="Normal 16 3 4 3 6" xfId="5215"/>
    <cellStyle name="Normal 16 3 4 4" xfId="2588"/>
    <cellStyle name="Normal 16 3 4 4 2" xfId="13254"/>
    <cellStyle name="Normal 16 3 4 4 3" xfId="8565"/>
    <cellStyle name="Normal 16 3 4 5" xfId="8566"/>
    <cellStyle name="Normal 16 3 4 6" xfId="6227"/>
    <cellStyle name="Normal 16 3 4 7" xfId="11441"/>
    <cellStyle name="Normal 16 3 4 8" xfId="4402"/>
    <cellStyle name="Normal 16 3 5" xfId="655"/>
    <cellStyle name="Normal 16 3 5 2" xfId="1121"/>
    <cellStyle name="Normal 16 3 5 2 2" xfId="1447"/>
    <cellStyle name="Normal 16 3 5 2 2 2" xfId="3404"/>
    <cellStyle name="Normal 16 3 5 2 2 2 2" xfId="14070"/>
    <cellStyle name="Normal 16 3 5 2 2 2 3" xfId="8567"/>
    <cellStyle name="Normal 16 3 5 2 2 3" xfId="8568"/>
    <cellStyle name="Normal 16 3 5 2 2 4" xfId="7043"/>
    <cellStyle name="Normal 16 3 5 2 2 5" xfId="12257"/>
    <cellStyle name="Normal 16 3 5 2 2 6" xfId="5218"/>
    <cellStyle name="Normal 16 3 5 2 3" xfId="3090"/>
    <cellStyle name="Normal 16 3 5 2 3 2" xfId="13756"/>
    <cellStyle name="Normal 16 3 5 2 3 3" xfId="8569"/>
    <cellStyle name="Normal 16 3 5 2 4" xfId="8570"/>
    <cellStyle name="Normal 16 3 5 2 5" xfId="6729"/>
    <cellStyle name="Normal 16 3 5 2 6" xfId="11943"/>
    <cellStyle name="Normal 16 3 5 2 7" xfId="4904"/>
    <cellStyle name="Normal 16 3 5 3" xfId="1446"/>
    <cellStyle name="Normal 16 3 5 3 2" xfId="3403"/>
    <cellStyle name="Normal 16 3 5 3 2 2" xfId="14069"/>
    <cellStyle name="Normal 16 3 5 3 2 3" xfId="8571"/>
    <cellStyle name="Normal 16 3 5 3 3" xfId="8572"/>
    <cellStyle name="Normal 16 3 5 3 4" xfId="7042"/>
    <cellStyle name="Normal 16 3 5 3 5" xfId="12256"/>
    <cellStyle name="Normal 16 3 5 3 6" xfId="5217"/>
    <cellStyle name="Normal 16 3 5 4" xfId="2723"/>
    <cellStyle name="Normal 16 3 5 4 2" xfId="13389"/>
    <cellStyle name="Normal 16 3 5 4 3" xfId="8573"/>
    <cellStyle name="Normal 16 3 5 5" xfId="8574"/>
    <cellStyle name="Normal 16 3 5 6" xfId="6362"/>
    <cellStyle name="Normal 16 3 5 7" xfId="11576"/>
    <cellStyle name="Normal 16 3 5 8" xfId="4537"/>
    <cellStyle name="Normal 16 3 6" xfId="321"/>
    <cellStyle name="Normal 16 3 6 2" xfId="950"/>
    <cellStyle name="Normal 16 3 6 2 2" xfId="1449"/>
    <cellStyle name="Normal 16 3 6 2 2 2" xfId="3406"/>
    <cellStyle name="Normal 16 3 6 2 2 2 2" xfId="14072"/>
    <cellStyle name="Normal 16 3 6 2 2 2 3" xfId="8575"/>
    <cellStyle name="Normal 16 3 6 2 2 3" xfId="8576"/>
    <cellStyle name="Normal 16 3 6 2 2 4" xfId="7045"/>
    <cellStyle name="Normal 16 3 6 2 2 5" xfId="12259"/>
    <cellStyle name="Normal 16 3 6 2 2 6" xfId="5220"/>
    <cellStyle name="Normal 16 3 6 2 3" xfId="2996"/>
    <cellStyle name="Normal 16 3 6 2 3 2" xfId="13662"/>
    <cellStyle name="Normal 16 3 6 2 3 3" xfId="8577"/>
    <cellStyle name="Normal 16 3 6 2 4" xfId="8578"/>
    <cellStyle name="Normal 16 3 6 2 5" xfId="6635"/>
    <cellStyle name="Normal 16 3 6 2 6" xfId="11849"/>
    <cellStyle name="Normal 16 3 6 2 7" xfId="4810"/>
    <cellStyle name="Normal 16 3 6 3" xfId="1448"/>
    <cellStyle name="Normal 16 3 6 3 2" xfId="3405"/>
    <cellStyle name="Normal 16 3 6 3 2 2" xfId="14071"/>
    <cellStyle name="Normal 16 3 6 3 2 3" xfId="8579"/>
    <cellStyle name="Normal 16 3 6 3 3" xfId="8580"/>
    <cellStyle name="Normal 16 3 6 3 4" xfId="7044"/>
    <cellStyle name="Normal 16 3 6 3 5" xfId="12258"/>
    <cellStyle name="Normal 16 3 6 3 6" xfId="5219"/>
    <cellStyle name="Normal 16 3 6 4" xfId="2539"/>
    <cellStyle name="Normal 16 3 6 4 2" xfId="13205"/>
    <cellStyle name="Normal 16 3 6 4 3" xfId="8581"/>
    <cellStyle name="Normal 16 3 6 5" xfId="8582"/>
    <cellStyle name="Normal 16 3 6 6" xfId="6178"/>
    <cellStyle name="Normal 16 3 6 7" xfId="11392"/>
    <cellStyle name="Normal 16 3 6 8" xfId="4353"/>
    <cellStyle name="Normal 16 3 7" xfId="804"/>
    <cellStyle name="Normal 16 3 7 2" xfId="1450"/>
    <cellStyle name="Normal 16 3 7 2 2" xfId="3407"/>
    <cellStyle name="Normal 16 3 7 2 2 2" xfId="14073"/>
    <cellStyle name="Normal 16 3 7 2 2 3" xfId="8583"/>
    <cellStyle name="Normal 16 3 7 2 3" xfId="8584"/>
    <cellStyle name="Normal 16 3 7 2 4" xfId="7046"/>
    <cellStyle name="Normal 16 3 7 2 5" xfId="12260"/>
    <cellStyle name="Normal 16 3 7 2 6" xfId="5221"/>
    <cellStyle name="Normal 16 3 7 3" xfId="2861"/>
    <cellStyle name="Normal 16 3 7 3 2" xfId="13527"/>
    <cellStyle name="Normal 16 3 7 3 3" xfId="8585"/>
    <cellStyle name="Normal 16 3 7 4" xfId="8586"/>
    <cellStyle name="Normal 16 3 7 5" xfId="6500"/>
    <cellStyle name="Normal 16 3 7 6" xfId="11714"/>
    <cellStyle name="Normal 16 3 7 7" xfId="4675"/>
    <cellStyle name="Normal 16 3 8" xfId="1271"/>
    <cellStyle name="Normal 16 3 8 2" xfId="3228"/>
    <cellStyle name="Normal 16 3 8 2 2" xfId="13894"/>
    <cellStyle name="Normal 16 3 8 2 3" xfId="8587"/>
    <cellStyle name="Normal 16 3 8 3" xfId="8588"/>
    <cellStyle name="Normal 16 3 8 4" xfId="6867"/>
    <cellStyle name="Normal 16 3 8 5" xfId="12081"/>
    <cellStyle name="Normal 16 3 8 6" xfId="5042"/>
    <cellStyle name="Normal 16 3 9" xfId="214"/>
    <cellStyle name="Normal 16 3 9 2" xfId="2494"/>
    <cellStyle name="Normal 16 3 9 2 2" xfId="13161"/>
    <cellStyle name="Normal 16 3 9 2 3" xfId="8589"/>
    <cellStyle name="Normal 16 3 9 3" xfId="8590"/>
    <cellStyle name="Normal 16 3 9 4" xfId="6133"/>
    <cellStyle name="Normal 16 3 9 5" xfId="11348"/>
    <cellStyle name="Normal 16 3 9 6" xfId="4309"/>
    <cellStyle name="Normal 16 4" xfId="494"/>
    <cellStyle name="Normal 16 4 10" xfId="11485"/>
    <cellStyle name="Normal 16 4 11" xfId="4446"/>
    <cellStyle name="Normal 16 4 2" xfId="699"/>
    <cellStyle name="Normal 16 4 2 2" xfId="1165"/>
    <cellStyle name="Normal 16 4 2 2 2" xfId="1453"/>
    <cellStyle name="Normal 16 4 2 2 2 2" xfId="3410"/>
    <cellStyle name="Normal 16 4 2 2 2 2 2" xfId="14076"/>
    <cellStyle name="Normal 16 4 2 2 2 2 3" xfId="8591"/>
    <cellStyle name="Normal 16 4 2 2 2 3" xfId="8592"/>
    <cellStyle name="Normal 16 4 2 2 2 4" xfId="7049"/>
    <cellStyle name="Normal 16 4 2 2 2 5" xfId="12263"/>
    <cellStyle name="Normal 16 4 2 2 2 6" xfId="5224"/>
    <cellStyle name="Normal 16 4 2 2 3" xfId="3134"/>
    <cellStyle name="Normal 16 4 2 2 3 2" xfId="13800"/>
    <cellStyle name="Normal 16 4 2 2 3 3" xfId="8593"/>
    <cellStyle name="Normal 16 4 2 2 4" xfId="8594"/>
    <cellStyle name="Normal 16 4 2 2 5" xfId="6773"/>
    <cellStyle name="Normal 16 4 2 2 6" xfId="11987"/>
    <cellStyle name="Normal 16 4 2 2 7" xfId="4948"/>
    <cellStyle name="Normal 16 4 2 3" xfId="1452"/>
    <cellStyle name="Normal 16 4 2 3 2" xfId="3409"/>
    <cellStyle name="Normal 16 4 2 3 2 2" xfId="14075"/>
    <cellStyle name="Normal 16 4 2 3 2 3" xfId="8595"/>
    <cellStyle name="Normal 16 4 2 3 3" xfId="8596"/>
    <cellStyle name="Normal 16 4 2 3 4" xfId="7048"/>
    <cellStyle name="Normal 16 4 2 3 5" xfId="12262"/>
    <cellStyle name="Normal 16 4 2 3 6" xfId="5223"/>
    <cellStyle name="Normal 16 4 2 4" xfId="2767"/>
    <cellStyle name="Normal 16 4 2 4 2" xfId="13433"/>
    <cellStyle name="Normal 16 4 2 4 3" xfId="8597"/>
    <cellStyle name="Normal 16 4 2 5" xfId="8598"/>
    <cellStyle name="Normal 16 4 2 6" xfId="6406"/>
    <cellStyle name="Normal 16 4 2 7" xfId="11620"/>
    <cellStyle name="Normal 16 4 2 8" xfId="4581"/>
    <cellStyle name="Normal 16 4 3" xfId="850"/>
    <cellStyle name="Normal 16 4 3 2" xfId="1454"/>
    <cellStyle name="Normal 16 4 3 2 2" xfId="3411"/>
    <cellStyle name="Normal 16 4 3 2 2 2" xfId="14077"/>
    <cellStyle name="Normal 16 4 3 2 2 3" xfId="8599"/>
    <cellStyle name="Normal 16 4 3 2 3" xfId="8600"/>
    <cellStyle name="Normal 16 4 3 2 4" xfId="7050"/>
    <cellStyle name="Normal 16 4 3 2 5" xfId="12264"/>
    <cellStyle name="Normal 16 4 3 2 6" xfId="5225"/>
    <cellStyle name="Normal 16 4 3 3" xfId="2905"/>
    <cellStyle name="Normal 16 4 3 3 2" xfId="13571"/>
    <cellStyle name="Normal 16 4 3 3 3" xfId="8601"/>
    <cellStyle name="Normal 16 4 3 4" xfId="8602"/>
    <cellStyle name="Normal 16 4 3 5" xfId="6544"/>
    <cellStyle name="Normal 16 4 3 6" xfId="11758"/>
    <cellStyle name="Normal 16 4 3 7" xfId="4719"/>
    <cellStyle name="Normal 16 4 4" xfId="1451"/>
    <cellStyle name="Normal 16 4 4 2" xfId="3408"/>
    <cellStyle name="Normal 16 4 4 2 2" xfId="14074"/>
    <cellStyle name="Normal 16 4 4 2 3" xfId="8603"/>
    <cellStyle name="Normal 16 4 4 3" xfId="8604"/>
    <cellStyle name="Normal 16 4 4 4" xfId="7047"/>
    <cellStyle name="Normal 16 4 4 5" xfId="12261"/>
    <cellStyle name="Normal 16 4 4 6" xfId="5222"/>
    <cellStyle name="Normal 16 4 5" xfId="2156"/>
    <cellStyle name="Normal 16 4 5 2" xfId="4012"/>
    <cellStyle name="Normal 16 4 5 2 2" xfId="14675"/>
    <cellStyle name="Normal 16 4 5 2 3" xfId="8605"/>
    <cellStyle name="Normal 16 4 5 3" xfId="8606"/>
    <cellStyle name="Normal 16 4 5 4" xfId="7651"/>
    <cellStyle name="Normal 16 4 5 5" xfId="12862"/>
    <cellStyle name="Normal 16 4 5 6" xfId="5823"/>
    <cellStyle name="Normal 16 4 6" xfId="2304"/>
    <cellStyle name="Normal 16 4 6 2" xfId="4148"/>
    <cellStyle name="Normal 16 4 6 2 2" xfId="14811"/>
    <cellStyle name="Normal 16 4 6 2 3" xfId="8607"/>
    <cellStyle name="Normal 16 4 6 3" xfId="7787"/>
    <cellStyle name="Normal 16 4 6 4" xfId="12998"/>
    <cellStyle name="Normal 16 4 6 5" xfId="5959"/>
    <cellStyle name="Normal 16 4 7" xfId="2632"/>
    <cellStyle name="Normal 16 4 7 2" xfId="13298"/>
    <cellStyle name="Normal 16 4 7 3" xfId="8608"/>
    <cellStyle name="Normal 16 4 8" xfId="8609"/>
    <cellStyle name="Normal 16 4 9" xfId="6271"/>
    <cellStyle name="Normal 16 5" xfId="601"/>
    <cellStyle name="Normal 16 5 10" xfId="11528"/>
    <cellStyle name="Normal 16 5 11" xfId="4489"/>
    <cellStyle name="Normal 16 5 2" xfId="743"/>
    <cellStyle name="Normal 16 5 2 2" xfId="1208"/>
    <cellStyle name="Normal 16 5 2 2 2" xfId="1457"/>
    <cellStyle name="Normal 16 5 2 2 2 2" xfId="3414"/>
    <cellStyle name="Normal 16 5 2 2 2 2 2" xfId="14080"/>
    <cellStyle name="Normal 16 5 2 2 2 2 3" xfId="8610"/>
    <cellStyle name="Normal 16 5 2 2 2 3" xfId="8611"/>
    <cellStyle name="Normal 16 5 2 2 2 4" xfId="7053"/>
    <cellStyle name="Normal 16 5 2 2 2 5" xfId="12267"/>
    <cellStyle name="Normal 16 5 2 2 2 6" xfId="5228"/>
    <cellStyle name="Normal 16 5 2 2 3" xfId="3177"/>
    <cellStyle name="Normal 16 5 2 2 3 2" xfId="13843"/>
    <cellStyle name="Normal 16 5 2 2 3 3" xfId="8612"/>
    <cellStyle name="Normal 16 5 2 2 4" xfId="8613"/>
    <cellStyle name="Normal 16 5 2 2 5" xfId="6816"/>
    <cellStyle name="Normal 16 5 2 2 6" xfId="12030"/>
    <cellStyle name="Normal 16 5 2 2 7" xfId="4991"/>
    <cellStyle name="Normal 16 5 2 3" xfId="1456"/>
    <cellStyle name="Normal 16 5 2 3 2" xfId="3413"/>
    <cellStyle name="Normal 16 5 2 3 2 2" xfId="14079"/>
    <cellStyle name="Normal 16 5 2 3 2 3" xfId="8614"/>
    <cellStyle name="Normal 16 5 2 3 3" xfId="8615"/>
    <cellStyle name="Normal 16 5 2 3 4" xfId="7052"/>
    <cellStyle name="Normal 16 5 2 3 5" xfId="12266"/>
    <cellStyle name="Normal 16 5 2 3 6" xfId="5227"/>
    <cellStyle name="Normal 16 5 2 4" xfId="2810"/>
    <cellStyle name="Normal 16 5 2 4 2" xfId="13476"/>
    <cellStyle name="Normal 16 5 2 4 3" xfId="8616"/>
    <cellStyle name="Normal 16 5 2 5" xfId="8617"/>
    <cellStyle name="Normal 16 5 2 6" xfId="6449"/>
    <cellStyle name="Normal 16 5 2 7" xfId="11663"/>
    <cellStyle name="Normal 16 5 2 8" xfId="4624"/>
    <cellStyle name="Normal 16 5 3" xfId="896"/>
    <cellStyle name="Normal 16 5 3 2" xfId="1458"/>
    <cellStyle name="Normal 16 5 3 2 2" xfId="3415"/>
    <cellStyle name="Normal 16 5 3 2 2 2" xfId="14081"/>
    <cellStyle name="Normal 16 5 3 2 2 3" xfId="8618"/>
    <cellStyle name="Normal 16 5 3 2 3" xfId="8619"/>
    <cellStyle name="Normal 16 5 3 2 4" xfId="7054"/>
    <cellStyle name="Normal 16 5 3 2 5" xfId="12268"/>
    <cellStyle name="Normal 16 5 3 2 6" xfId="5229"/>
    <cellStyle name="Normal 16 5 3 3" xfId="2948"/>
    <cellStyle name="Normal 16 5 3 3 2" xfId="13614"/>
    <cellStyle name="Normal 16 5 3 3 3" xfId="8620"/>
    <cellStyle name="Normal 16 5 3 4" xfId="8621"/>
    <cellStyle name="Normal 16 5 3 5" xfId="6587"/>
    <cellStyle name="Normal 16 5 3 6" xfId="11801"/>
    <cellStyle name="Normal 16 5 3 7" xfId="4762"/>
    <cellStyle name="Normal 16 5 4" xfId="1455"/>
    <cellStyle name="Normal 16 5 4 2" xfId="3412"/>
    <cellStyle name="Normal 16 5 4 2 2" xfId="14078"/>
    <cellStyle name="Normal 16 5 4 2 3" xfId="8622"/>
    <cellStyle name="Normal 16 5 4 3" xfId="8623"/>
    <cellStyle name="Normal 16 5 4 4" xfId="7051"/>
    <cellStyle name="Normal 16 5 4 5" xfId="12265"/>
    <cellStyle name="Normal 16 5 4 6" xfId="5226"/>
    <cellStyle name="Normal 16 5 5" xfId="2203"/>
    <cellStyle name="Normal 16 5 5 2" xfId="4056"/>
    <cellStyle name="Normal 16 5 5 2 2" xfId="14719"/>
    <cellStyle name="Normal 16 5 5 2 3" xfId="8624"/>
    <cellStyle name="Normal 16 5 5 3" xfId="8625"/>
    <cellStyle name="Normal 16 5 5 4" xfId="7695"/>
    <cellStyle name="Normal 16 5 5 5" xfId="12906"/>
    <cellStyle name="Normal 16 5 5 6" xfId="5867"/>
    <cellStyle name="Normal 16 5 6" xfId="2347"/>
    <cellStyle name="Normal 16 5 6 2" xfId="4191"/>
    <cellStyle name="Normal 16 5 6 2 2" xfId="14854"/>
    <cellStyle name="Normal 16 5 6 2 3" xfId="8626"/>
    <cellStyle name="Normal 16 5 6 3" xfId="7830"/>
    <cellStyle name="Normal 16 5 6 4" xfId="13041"/>
    <cellStyle name="Normal 16 5 6 5" xfId="6002"/>
    <cellStyle name="Normal 16 5 7" xfId="2675"/>
    <cellStyle name="Normal 16 5 7 2" xfId="13341"/>
    <cellStyle name="Normal 16 5 7 3" xfId="8627"/>
    <cellStyle name="Normal 16 5 8" xfId="8628"/>
    <cellStyle name="Normal 16 5 9" xfId="6314"/>
    <cellStyle name="Normal 16 6" xfId="435"/>
    <cellStyle name="Normal 16 6 2" xfId="1006"/>
    <cellStyle name="Normal 16 6 2 2" xfId="1460"/>
    <cellStyle name="Normal 16 6 2 2 2" xfId="3417"/>
    <cellStyle name="Normal 16 6 2 2 2 2" xfId="14083"/>
    <cellStyle name="Normal 16 6 2 2 2 3" xfId="8629"/>
    <cellStyle name="Normal 16 6 2 2 3" xfId="8630"/>
    <cellStyle name="Normal 16 6 2 2 4" xfId="7056"/>
    <cellStyle name="Normal 16 6 2 2 5" xfId="12270"/>
    <cellStyle name="Normal 16 6 2 2 6" xfId="5231"/>
    <cellStyle name="Normal 16 6 2 3" xfId="3038"/>
    <cellStyle name="Normal 16 6 2 3 2" xfId="13704"/>
    <cellStyle name="Normal 16 6 2 3 3" xfId="8631"/>
    <cellStyle name="Normal 16 6 2 4" xfId="8632"/>
    <cellStyle name="Normal 16 6 2 5" xfId="6677"/>
    <cellStyle name="Normal 16 6 2 6" xfId="11891"/>
    <cellStyle name="Normal 16 6 2 7" xfId="4852"/>
    <cellStyle name="Normal 16 6 3" xfId="1459"/>
    <cellStyle name="Normal 16 6 3 2" xfId="3416"/>
    <cellStyle name="Normal 16 6 3 2 2" xfId="14082"/>
    <cellStyle name="Normal 16 6 3 2 3" xfId="8633"/>
    <cellStyle name="Normal 16 6 3 3" xfId="8634"/>
    <cellStyle name="Normal 16 6 3 4" xfId="7055"/>
    <cellStyle name="Normal 16 6 3 5" xfId="12269"/>
    <cellStyle name="Normal 16 6 3 6" xfId="5230"/>
    <cellStyle name="Normal 16 6 4" xfId="2586"/>
    <cellStyle name="Normal 16 6 4 2" xfId="13252"/>
    <cellStyle name="Normal 16 6 4 3" xfId="8635"/>
    <cellStyle name="Normal 16 6 5" xfId="8636"/>
    <cellStyle name="Normal 16 6 6" xfId="6225"/>
    <cellStyle name="Normal 16 6 7" xfId="11439"/>
    <cellStyle name="Normal 16 6 8" xfId="4400"/>
    <cellStyle name="Normal 16 7" xfId="653"/>
    <cellStyle name="Normal 16 7 2" xfId="1119"/>
    <cellStyle name="Normal 16 7 2 2" xfId="1462"/>
    <cellStyle name="Normal 16 7 2 2 2" xfId="3419"/>
    <cellStyle name="Normal 16 7 2 2 2 2" xfId="14085"/>
    <cellStyle name="Normal 16 7 2 2 2 3" xfId="8637"/>
    <cellStyle name="Normal 16 7 2 2 3" xfId="8638"/>
    <cellStyle name="Normal 16 7 2 2 4" xfId="7058"/>
    <cellStyle name="Normal 16 7 2 2 5" xfId="12272"/>
    <cellStyle name="Normal 16 7 2 2 6" xfId="5233"/>
    <cellStyle name="Normal 16 7 2 3" xfId="3088"/>
    <cellStyle name="Normal 16 7 2 3 2" xfId="13754"/>
    <cellStyle name="Normal 16 7 2 3 3" xfId="8639"/>
    <cellStyle name="Normal 16 7 2 4" xfId="8640"/>
    <cellStyle name="Normal 16 7 2 5" xfId="6727"/>
    <cellStyle name="Normal 16 7 2 6" xfId="11941"/>
    <cellStyle name="Normal 16 7 2 7" xfId="4902"/>
    <cellStyle name="Normal 16 7 3" xfId="1461"/>
    <cellStyle name="Normal 16 7 3 2" xfId="3418"/>
    <cellStyle name="Normal 16 7 3 2 2" xfId="14084"/>
    <cellStyle name="Normal 16 7 3 2 3" xfId="8641"/>
    <cellStyle name="Normal 16 7 3 3" xfId="8642"/>
    <cellStyle name="Normal 16 7 3 4" xfId="7057"/>
    <cellStyle name="Normal 16 7 3 5" xfId="12271"/>
    <cellStyle name="Normal 16 7 3 6" xfId="5232"/>
    <cellStyle name="Normal 16 7 4" xfId="2721"/>
    <cellStyle name="Normal 16 7 4 2" xfId="13387"/>
    <cellStyle name="Normal 16 7 4 3" xfId="8643"/>
    <cellStyle name="Normal 16 7 5" xfId="8644"/>
    <cellStyle name="Normal 16 7 6" xfId="6360"/>
    <cellStyle name="Normal 16 7 7" xfId="11574"/>
    <cellStyle name="Normal 16 7 8" xfId="4535"/>
    <cellStyle name="Normal 16 8" xfId="319"/>
    <cellStyle name="Normal 16 8 2" xfId="948"/>
    <cellStyle name="Normal 16 8 2 2" xfId="1464"/>
    <cellStyle name="Normal 16 8 2 2 2" xfId="3421"/>
    <cellStyle name="Normal 16 8 2 2 2 2" xfId="14087"/>
    <cellStyle name="Normal 16 8 2 2 2 3" xfId="8645"/>
    <cellStyle name="Normal 16 8 2 2 3" xfId="8646"/>
    <cellStyle name="Normal 16 8 2 2 4" xfId="7060"/>
    <cellStyle name="Normal 16 8 2 2 5" xfId="12274"/>
    <cellStyle name="Normal 16 8 2 2 6" xfId="5235"/>
    <cellStyle name="Normal 16 8 2 3" xfId="2994"/>
    <cellStyle name="Normal 16 8 2 3 2" xfId="13660"/>
    <cellStyle name="Normal 16 8 2 3 3" xfId="8647"/>
    <cellStyle name="Normal 16 8 2 4" xfId="8648"/>
    <cellStyle name="Normal 16 8 2 5" xfId="6633"/>
    <cellStyle name="Normal 16 8 2 6" xfId="11847"/>
    <cellStyle name="Normal 16 8 2 7" xfId="4808"/>
    <cellStyle name="Normal 16 8 3" xfId="1463"/>
    <cellStyle name="Normal 16 8 3 2" xfId="3420"/>
    <cellStyle name="Normal 16 8 3 2 2" xfId="14086"/>
    <cellStyle name="Normal 16 8 3 2 3" xfId="8649"/>
    <cellStyle name="Normal 16 8 3 3" xfId="8650"/>
    <cellStyle name="Normal 16 8 3 4" xfId="7059"/>
    <cellStyle name="Normal 16 8 3 5" xfId="12273"/>
    <cellStyle name="Normal 16 8 3 6" xfId="5234"/>
    <cellStyle name="Normal 16 8 4" xfId="2537"/>
    <cellStyle name="Normal 16 8 4 2" xfId="13203"/>
    <cellStyle name="Normal 16 8 4 3" xfId="8651"/>
    <cellStyle name="Normal 16 8 5" xfId="8652"/>
    <cellStyle name="Normal 16 8 6" xfId="6176"/>
    <cellStyle name="Normal 16 8 7" xfId="11390"/>
    <cellStyle name="Normal 16 8 8" xfId="4351"/>
    <cellStyle name="Normal 16 9" xfId="802"/>
    <cellStyle name="Normal 16 9 2" xfId="1465"/>
    <cellStyle name="Normal 16 9 2 2" xfId="3422"/>
    <cellStyle name="Normal 16 9 2 2 2" xfId="14088"/>
    <cellStyle name="Normal 16 9 2 2 3" xfId="8653"/>
    <cellStyle name="Normal 16 9 2 3" xfId="8654"/>
    <cellStyle name="Normal 16 9 2 4" xfId="7061"/>
    <cellStyle name="Normal 16 9 2 5" xfId="12275"/>
    <cellStyle name="Normal 16 9 2 6" xfId="5236"/>
    <cellStyle name="Normal 16 9 3" xfId="2859"/>
    <cellStyle name="Normal 16 9 3 2" xfId="13525"/>
    <cellStyle name="Normal 16 9 3 3" xfId="8655"/>
    <cellStyle name="Normal 16 9 4" xfId="8656"/>
    <cellStyle name="Normal 16 9 5" xfId="6498"/>
    <cellStyle name="Normal 16 9 6" xfId="11712"/>
    <cellStyle name="Normal 16 9 7" xfId="4673"/>
    <cellStyle name="Normal 160" xfId="2028"/>
    <cellStyle name="Normal 161" xfId="2051"/>
    <cellStyle name="Normal 162" xfId="2052"/>
    <cellStyle name="Normal 163" xfId="2099"/>
    <cellStyle name="Normal 164" xfId="2143"/>
    <cellStyle name="Normal 165" xfId="2160"/>
    <cellStyle name="Normal 166" xfId="2171"/>
    <cellStyle name="Normal 167" xfId="2244"/>
    <cellStyle name="Normal 168" xfId="2248"/>
    <cellStyle name="Normal 169" xfId="2247"/>
    <cellStyle name="Normal 17" xfId="110"/>
    <cellStyle name="Normal 17 2" xfId="497"/>
    <cellStyle name="Normal 17 2 2" xfId="1048"/>
    <cellStyle name="Normal 17 3" xfId="401"/>
    <cellStyle name="Normal 17 4" xfId="285"/>
    <cellStyle name="Normal 170" xfId="2246"/>
    <cellStyle name="Normal 171" xfId="2159"/>
    <cellStyle name="Normal 172" xfId="2249"/>
    <cellStyle name="Normal 173" xfId="2250"/>
    <cellStyle name="Normal 174" xfId="2386"/>
    <cellStyle name="Normal 174 2" xfId="4230"/>
    <cellStyle name="Normal 174 2 2" xfId="14893"/>
    <cellStyle name="Normal 174 3" xfId="13080"/>
    <cellStyle name="Normal 175" xfId="2438"/>
    <cellStyle name="Normal 175 2" xfId="4255"/>
    <cellStyle name="Normal 175 2 2" xfId="14918"/>
    <cellStyle name="Normal 175 3" xfId="13106"/>
    <cellStyle name="Normal 176" xfId="2440"/>
    <cellStyle name="Normal 176 2" xfId="4257"/>
    <cellStyle name="Normal 176 2 2" xfId="14920"/>
    <cellStyle name="Normal 176 3" xfId="13108"/>
    <cellStyle name="Normal 177" xfId="2441"/>
    <cellStyle name="Normal 177 2" xfId="4258"/>
    <cellStyle name="Normal 177 2 2" xfId="14921"/>
    <cellStyle name="Normal 177 3" xfId="13109"/>
    <cellStyle name="Normal 178" xfId="2439"/>
    <cellStyle name="Normal 178 2" xfId="4256"/>
    <cellStyle name="Normal 178 2 2" xfId="14919"/>
    <cellStyle name="Normal 178 3" xfId="13107"/>
    <cellStyle name="Normal 179" xfId="2442"/>
    <cellStyle name="Normal 179 2" xfId="13110"/>
    <cellStyle name="Normal 18" xfId="111"/>
    <cellStyle name="Normal 18 2" xfId="498"/>
    <cellStyle name="Normal 18 2 2" xfId="1049"/>
    <cellStyle name="Normal 18 3" xfId="411"/>
    <cellStyle name="Normal 18 4" xfId="295"/>
    <cellStyle name="Normal 180" xfId="14922"/>
    <cellStyle name="Normal 180 2" xfId="14925"/>
    <cellStyle name="Normal 181" xfId="14923"/>
    <cellStyle name="Normal 182" xfId="14926"/>
    <cellStyle name="Normal 183" xfId="14924"/>
    <cellStyle name="Normal 19" xfId="112"/>
    <cellStyle name="Normal 19 2" xfId="499"/>
    <cellStyle name="Normal 19 2 2" xfId="1050"/>
    <cellStyle name="Normal 19 3" xfId="392"/>
    <cellStyle name="Normal 19 4" xfId="276"/>
    <cellStyle name="Normal 2" xfId="10"/>
    <cellStyle name="Normal 2 2" xfId="17"/>
    <cellStyle name="Normal 2 2 2" xfId="174"/>
    <cellStyle name="Normal 2 2 2 2" xfId="827"/>
    <cellStyle name="Normal 2 2 2 3" xfId="2420"/>
    <cellStyle name="Normal 2 2 2 3 2" xfId="4245"/>
    <cellStyle name="Normal 2 2 2 3 2 2" xfId="14908"/>
    <cellStyle name="Normal 2 2 2 3 3" xfId="13095"/>
    <cellStyle name="Normal 2 2 3" xfId="2087"/>
    <cellStyle name="Normal 2 2 3 2" xfId="3957"/>
    <cellStyle name="Normal 2 2 3 2 2" xfId="14620"/>
    <cellStyle name="Normal 2 2 3 2 3" xfId="8657"/>
    <cellStyle name="Normal 2 2 3 3" xfId="8658"/>
    <cellStyle name="Normal 2 2 3 4" xfId="7596"/>
    <cellStyle name="Normal 2 2 3 5" xfId="12807"/>
    <cellStyle name="Normal 2 2 3 6" xfId="5768"/>
    <cellStyle name="Normal 2 2 4" xfId="2419"/>
    <cellStyle name="Normal 2 2 4 2" xfId="4244"/>
    <cellStyle name="Normal 2 2 4 2 2" xfId="14907"/>
    <cellStyle name="Normal 2 2 4 3" xfId="13094"/>
    <cellStyle name="Normal 2 3" xfId="795"/>
    <cellStyle name="Normal 2 3 2" xfId="2421"/>
    <cellStyle name="Normal 2 3 2 2" xfId="4246"/>
    <cellStyle name="Normal 2 3 2 2 2" xfId="14909"/>
    <cellStyle name="Normal 2 3 2 3" xfId="13096"/>
    <cellStyle name="Normal 2 4" xfId="2053"/>
    <cellStyle name="Normal 2 4 2" xfId="2422"/>
    <cellStyle name="Normal 2 4 2 2" xfId="4247"/>
    <cellStyle name="Normal 2 4 2 2 2" xfId="14910"/>
    <cellStyle name="Normal 2 4 2 3" xfId="13097"/>
    <cellStyle name="Normal 2 4 2 4" xfId="8659"/>
    <cellStyle name="Normal 2 4 3" xfId="3955"/>
    <cellStyle name="Normal 2 4 3 2" xfId="14618"/>
    <cellStyle name="Normal 2 4 3 3" xfId="8660"/>
    <cellStyle name="Normal 2 4 4" xfId="7594"/>
    <cellStyle name="Normal 2 4 5" xfId="12805"/>
    <cellStyle name="Normal 2 4 6" xfId="5766"/>
    <cellStyle name="Normal 20" xfId="113"/>
    <cellStyle name="Normal 20 2" xfId="500"/>
    <cellStyle name="Normal 20 2 2" xfId="1051"/>
    <cellStyle name="Normal 20 3" xfId="397"/>
    <cellStyle name="Normal 20 4" xfId="281"/>
    <cellStyle name="Normal 21" xfId="114"/>
    <cellStyle name="Normal 21 2" xfId="501"/>
    <cellStyle name="Normal 21 2 2" xfId="1052"/>
    <cellStyle name="Normal 21 3" xfId="406"/>
    <cellStyle name="Normal 21 4" xfId="290"/>
    <cellStyle name="Normal 22" xfId="115"/>
    <cellStyle name="Normal 22 2" xfId="502"/>
    <cellStyle name="Normal 22 2 2" xfId="1053"/>
    <cellStyle name="Normal 22 3" xfId="388"/>
    <cellStyle name="Normal 22 4" xfId="272"/>
    <cellStyle name="Normal 23" xfId="116"/>
    <cellStyle name="Normal 23 2" xfId="503"/>
    <cellStyle name="Normal 23 2 2" xfId="1054"/>
    <cellStyle name="Normal 23 3" xfId="384"/>
    <cellStyle name="Normal 23 4" xfId="268"/>
    <cellStyle name="Normal 24" xfId="117"/>
    <cellStyle name="Normal 24 2" xfId="504"/>
    <cellStyle name="Normal 24 2 2" xfId="1055"/>
    <cellStyle name="Normal 24 3" xfId="386"/>
    <cellStyle name="Normal 24 4" xfId="270"/>
    <cellStyle name="Normal 25" xfId="118"/>
    <cellStyle name="Normal 25 2" xfId="505"/>
    <cellStyle name="Normal 25 2 2" xfId="1056"/>
    <cellStyle name="Normal 25 3" xfId="415"/>
    <cellStyle name="Normal 25 4" xfId="299"/>
    <cellStyle name="Normal 26" xfId="119"/>
    <cellStyle name="Normal 26 2" xfId="506"/>
    <cellStyle name="Normal 26 2 2" xfId="1057"/>
    <cellStyle name="Normal 26 3" xfId="426"/>
    <cellStyle name="Normal 26 4" xfId="310"/>
    <cellStyle name="Normal 27" xfId="120"/>
    <cellStyle name="Normal 27 2" xfId="507"/>
    <cellStyle name="Normal 27 2 2" xfId="1058"/>
    <cellStyle name="Normal 27 3" xfId="420"/>
    <cellStyle name="Normal 27 4" xfId="304"/>
    <cellStyle name="Normal 28" xfId="121"/>
    <cellStyle name="Normal 28 2" xfId="508"/>
    <cellStyle name="Normal 28 2 2" xfId="1059"/>
    <cellStyle name="Normal 28 3" xfId="417"/>
    <cellStyle name="Normal 28 4" xfId="301"/>
    <cellStyle name="Normal 29" xfId="122"/>
    <cellStyle name="Normal 29 2" xfId="509"/>
    <cellStyle name="Normal 29 2 2" xfId="1060"/>
    <cellStyle name="Normal 29 3" xfId="408"/>
    <cellStyle name="Normal 29 4" xfId="292"/>
    <cellStyle name="Normal 3" xfId="18"/>
    <cellStyle name="Normal 3 2" xfId="19"/>
    <cellStyle name="Normal 3 2 2" xfId="511"/>
    <cellStyle name="Normal 3 2 2 2" xfId="1062"/>
    <cellStyle name="Normal 3 2 3" xfId="438"/>
    <cellStyle name="Normal 3 2 4" xfId="322"/>
    <cellStyle name="Normal 3 3" xfId="27"/>
    <cellStyle name="Normal 3 4" xfId="510"/>
    <cellStyle name="Normal 3 4 2" xfId="1061"/>
    <cellStyle name="Normal 30" xfId="123"/>
    <cellStyle name="Normal 30 2" xfId="512"/>
    <cellStyle name="Normal 30 2 2" xfId="1063"/>
    <cellStyle name="Normal 30 3" xfId="382"/>
    <cellStyle name="Normal 30 4" xfId="266"/>
    <cellStyle name="Normal 31" xfId="124"/>
    <cellStyle name="Normal 31 2" xfId="513"/>
    <cellStyle name="Normal 31 2 2" xfId="1064"/>
    <cellStyle name="Normal 31 3" xfId="413"/>
    <cellStyle name="Normal 31 4" xfId="297"/>
    <cellStyle name="Normal 32" xfId="125"/>
    <cellStyle name="Normal 32 2" xfId="514"/>
    <cellStyle name="Normal 32 2 2" xfId="1065"/>
    <cellStyle name="Normal 32 3" xfId="390"/>
    <cellStyle name="Normal 32 4" xfId="274"/>
    <cellStyle name="Normal 33" xfId="126"/>
    <cellStyle name="Normal 33 2" xfId="515"/>
    <cellStyle name="Normal 33 2 2" xfId="1066"/>
    <cellStyle name="Normal 33 3" xfId="399"/>
    <cellStyle name="Normal 33 4" xfId="283"/>
    <cellStyle name="Normal 34" xfId="127"/>
    <cellStyle name="Normal 34 2" xfId="516"/>
    <cellStyle name="Normal 34 2 2" xfId="1067"/>
    <cellStyle name="Normal 34 3" xfId="424"/>
    <cellStyle name="Normal 34 4" xfId="308"/>
    <cellStyle name="Normal 35" xfId="128"/>
    <cellStyle name="Normal 35 2" xfId="517"/>
    <cellStyle name="Normal 35 2 2" xfId="1068"/>
    <cellStyle name="Normal 35 3" xfId="409"/>
    <cellStyle name="Normal 35 4" xfId="293"/>
    <cellStyle name="Normal 36" xfId="129"/>
    <cellStyle name="Normal 36 2" xfId="518"/>
    <cellStyle name="Normal 36 2 2" xfId="1069"/>
    <cellStyle name="Normal 36 3" xfId="395"/>
    <cellStyle name="Normal 36 4" xfId="279"/>
    <cellStyle name="Normal 37" xfId="131"/>
    <cellStyle name="Normal 37 10" xfId="215"/>
    <cellStyle name="Normal 37 10 2" xfId="2495"/>
    <cellStyle name="Normal 37 10 2 2" xfId="13162"/>
    <cellStyle name="Normal 37 10 2 3" xfId="8661"/>
    <cellStyle name="Normal 37 10 3" xfId="8662"/>
    <cellStyle name="Normal 37 10 4" xfId="6134"/>
    <cellStyle name="Normal 37 10 5" xfId="11349"/>
    <cellStyle name="Normal 37 10 6" xfId="4310"/>
    <cellStyle name="Normal 37 11" xfId="2110"/>
    <cellStyle name="Normal 37 11 2" xfId="3969"/>
    <cellStyle name="Normal 37 11 2 2" xfId="14632"/>
    <cellStyle name="Normal 37 11 2 3" xfId="8663"/>
    <cellStyle name="Normal 37 11 3" xfId="8664"/>
    <cellStyle name="Normal 37 11 4" xfId="7608"/>
    <cellStyle name="Normal 37 11 5" xfId="12819"/>
    <cellStyle name="Normal 37 11 6" xfId="5780"/>
    <cellStyle name="Normal 37 12" xfId="2261"/>
    <cellStyle name="Normal 37 12 2" xfId="4105"/>
    <cellStyle name="Normal 37 12 2 2" xfId="14768"/>
    <cellStyle name="Normal 37 12 2 3" xfId="8665"/>
    <cellStyle name="Normal 37 12 3" xfId="7744"/>
    <cellStyle name="Normal 37 12 4" xfId="12955"/>
    <cellStyle name="Normal 37 12 5" xfId="5916"/>
    <cellStyle name="Normal 37 13" xfId="2467"/>
    <cellStyle name="Normal 37 13 2" xfId="8666"/>
    <cellStyle name="Normal 37 13 3" xfId="13135"/>
    <cellStyle name="Normal 37 13 4" xfId="6054"/>
    <cellStyle name="Normal 37 14" xfId="8667"/>
    <cellStyle name="Normal 37 15" xfId="6106"/>
    <cellStyle name="Normal 37 16" xfId="11322"/>
    <cellStyle name="Normal 37 17" xfId="4283"/>
    <cellStyle name="Normal 37 2" xfId="147"/>
    <cellStyle name="Normal 37 2 10" xfId="2111"/>
    <cellStyle name="Normal 37 2 10 2" xfId="3970"/>
    <cellStyle name="Normal 37 2 10 2 2" xfId="14633"/>
    <cellStyle name="Normal 37 2 10 2 3" xfId="8668"/>
    <cellStyle name="Normal 37 2 10 3" xfId="8669"/>
    <cellStyle name="Normal 37 2 10 4" xfId="7609"/>
    <cellStyle name="Normal 37 2 10 5" xfId="12820"/>
    <cellStyle name="Normal 37 2 10 6" xfId="5781"/>
    <cellStyle name="Normal 37 2 11" xfId="2262"/>
    <cellStyle name="Normal 37 2 11 2" xfId="4106"/>
    <cellStyle name="Normal 37 2 11 2 2" xfId="14769"/>
    <cellStyle name="Normal 37 2 11 2 3" xfId="8670"/>
    <cellStyle name="Normal 37 2 11 3" xfId="7745"/>
    <cellStyle name="Normal 37 2 11 4" xfId="12956"/>
    <cellStyle name="Normal 37 2 11 5" xfId="5917"/>
    <cellStyle name="Normal 37 2 12" xfId="2483"/>
    <cellStyle name="Normal 37 2 12 2" xfId="8671"/>
    <cellStyle name="Normal 37 2 12 3" xfId="13151"/>
    <cellStyle name="Normal 37 2 12 4" xfId="6061"/>
    <cellStyle name="Normal 37 2 13" xfId="8672"/>
    <cellStyle name="Normal 37 2 14" xfId="6122"/>
    <cellStyle name="Normal 37 2 15" xfId="11338"/>
    <cellStyle name="Normal 37 2 16" xfId="4299"/>
    <cellStyle name="Normal 37 2 2" xfId="520"/>
    <cellStyle name="Normal 37 2 2 10" xfId="11489"/>
    <cellStyle name="Normal 37 2 2 11" xfId="4450"/>
    <cellStyle name="Normal 37 2 2 2" xfId="703"/>
    <cellStyle name="Normal 37 2 2 2 2" xfId="1169"/>
    <cellStyle name="Normal 37 2 2 2 2 2" xfId="1468"/>
    <cellStyle name="Normal 37 2 2 2 2 2 2" xfId="3425"/>
    <cellStyle name="Normal 37 2 2 2 2 2 2 2" xfId="14091"/>
    <cellStyle name="Normal 37 2 2 2 2 2 2 3" xfId="8673"/>
    <cellStyle name="Normal 37 2 2 2 2 2 3" xfId="8674"/>
    <cellStyle name="Normal 37 2 2 2 2 2 4" xfId="7064"/>
    <cellStyle name="Normal 37 2 2 2 2 2 5" xfId="12278"/>
    <cellStyle name="Normal 37 2 2 2 2 2 6" xfId="5239"/>
    <cellStyle name="Normal 37 2 2 2 2 3" xfId="3138"/>
    <cellStyle name="Normal 37 2 2 2 2 3 2" xfId="13804"/>
    <cellStyle name="Normal 37 2 2 2 2 3 3" xfId="8675"/>
    <cellStyle name="Normal 37 2 2 2 2 4" xfId="8676"/>
    <cellStyle name="Normal 37 2 2 2 2 5" xfId="6777"/>
    <cellStyle name="Normal 37 2 2 2 2 6" xfId="11991"/>
    <cellStyle name="Normal 37 2 2 2 2 7" xfId="4952"/>
    <cellStyle name="Normal 37 2 2 2 3" xfId="1467"/>
    <cellStyle name="Normal 37 2 2 2 3 2" xfId="3424"/>
    <cellStyle name="Normal 37 2 2 2 3 2 2" xfId="14090"/>
    <cellStyle name="Normal 37 2 2 2 3 2 3" xfId="8677"/>
    <cellStyle name="Normal 37 2 2 2 3 3" xfId="8678"/>
    <cellStyle name="Normal 37 2 2 2 3 4" xfId="7063"/>
    <cellStyle name="Normal 37 2 2 2 3 5" xfId="12277"/>
    <cellStyle name="Normal 37 2 2 2 3 6" xfId="5238"/>
    <cellStyle name="Normal 37 2 2 2 4" xfId="2771"/>
    <cellStyle name="Normal 37 2 2 2 4 2" xfId="13437"/>
    <cellStyle name="Normal 37 2 2 2 4 3" xfId="8679"/>
    <cellStyle name="Normal 37 2 2 2 5" xfId="8680"/>
    <cellStyle name="Normal 37 2 2 2 6" xfId="6410"/>
    <cellStyle name="Normal 37 2 2 2 7" xfId="11624"/>
    <cellStyle name="Normal 37 2 2 2 8" xfId="4585"/>
    <cellStyle name="Normal 37 2 2 3" xfId="855"/>
    <cellStyle name="Normal 37 2 2 3 2" xfId="1469"/>
    <cellStyle name="Normal 37 2 2 3 2 2" xfId="3426"/>
    <cellStyle name="Normal 37 2 2 3 2 2 2" xfId="14092"/>
    <cellStyle name="Normal 37 2 2 3 2 2 3" xfId="8681"/>
    <cellStyle name="Normal 37 2 2 3 2 3" xfId="8682"/>
    <cellStyle name="Normal 37 2 2 3 2 4" xfId="7065"/>
    <cellStyle name="Normal 37 2 2 3 2 5" xfId="12279"/>
    <cellStyle name="Normal 37 2 2 3 2 6" xfId="5240"/>
    <cellStyle name="Normal 37 2 2 3 3" xfId="2909"/>
    <cellStyle name="Normal 37 2 2 3 3 2" xfId="13575"/>
    <cellStyle name="Normal 37 2 2 3 3 3" xfId="8683"/>
    <cellStyle name="Normal 37 2 2 3 4" xfId="8684"/>
    <cellStyle name="Normal 37 2 2 3 5" xfId="6548"/>
    <cellStyle name="Normal 37 2 2 3 6" xfId="11762"/>
    <cellStyle name="Normal 37 2 2 3 7" xfId="4723"/>
    <cellStyle name="Normal 37 2 2 4" xfId="1466"/>
    <cellStyle name="Normal 37 2 2 4 2" xfId="3423"/>
    <cellStyle name="Normal 37 2 2 4 2 2" xfId="14089"/>
    <cellStyle name="Normal 37 2 2 4 2 3" xfId="8685"/>
    <cellStyle name="Normal 37 2 2 4 3" xfId="8686"/>
    <cellStyle name="Normal 37 2 2 4 4" xfId="7062"/>
    <cellStyle name="Normal 37 2 2 4 5" xfId="12276"/>
    <cellStyle name="Normal 37 2 2 4 6" xfId="5237"/>
    <cellStyle name="Normal 37 2 2 5" xfId="2163"/>
    <cellStyle name="Normal 37 2 2 5 2" xfId="4017"/>
    <cellStyle name="Normal 37 2 2 5 2 2" xfId="14680"/>
    <cellStyle name="Normal 37 2 2 5 2 3" xfId="8687"/>
    <cellStyle name="Normal 37 2 2 5 3" xfId="8688"/>
    <cellStyle name="Normal 37 2 2 5 4" xfId="7656"/>
    <cellStyle name="Normal 37 2 2 5 5" xfId="12867"/>
    <cellStyle name="Normal 37 2 2 5 6" xfId="5828"/>
    <cellStyle name="Normal 37 2 2 6" xfId="2308"/>
    <cellStyle name="Normal 37 2 2 6 2" xfId="4152"/>
    <cellStyle name="Normal 37 2 2 6 2 2" xfId="14815"/>
    <cellStyle name="Normal 37 2 2 6 2 3" xfId="8689"/>
    <cellStyle name="Normal 37 2 2 6 3" xfId="7791"/>
    <cellStyle name="Normal 37 2 2 6 4" xfId="13002"/>
    <cellStyle name="Normal 37 2 2 6 5" xfId="5963"/>
    <cellStyle name="Normal 37 2 2 7" xfId="2636"/>
    <cellStyle name="Normal 37 2 2 7 2" xfId="13302"/>
    <cellStyle name="Normal 37 2 2 7 3" xfId="8690"/>
    <cellStyle name="Normal 37 2 2 8" xfId="8691"/>
    <cellStyle name="Normal 37 2 2 9" xfId="6275"/>
    <cellStyle name="Normal 37 2 3" xfId="605"/>
    <cellStyle name="Normal 37 2 3 10" xfId="11532"/>
    <cellStyle name="Normal 37 2 3 11" xfId="4493"/>
    <cellStyle name="Normal 37 2 3 2" xfId="747"/>
    <cellStyle name="Normal 37 2 3 2 2" xfId="1212"/>
    <cellStyle name="Normal 37 2 3 2 2 2" xfId="1472"/>
    <cellStyle name="Normal 37 2 3 2 2 2 2" xfId="3429"/>
    <cellStyle name="Normal 37 2 3 2 2 2 2 2" xfId="14095"/>
    <cellStyle name="Normal 37 2 3 2 2 2 2 3" xfId="8692"/>
    <cellStyle name="Normal 37 2 3 2 2 2 3" xfId="8693"/>
    <cellStyle name="Normal 37 2 3 2 2 2 4" xfId="7068"/>
    <cellStyle name="Normal 37 2 3 2 2 2 5" xfId="12282"/>
    <cellStyle name="Normal 37 2 3 2 2 2 6" xfId="5243"/>
    <cellStyle name="Normal 37 2 3 2 2 3" xfId="3181"/>
    <cellStyle name="Normal 37 2 3 2 2 3 2" xfId="13847"/>
    <cellStyle name="Normal 37 2 3 2 2 3 3" xfId="8694"/>
    <cellStyle name="Normal 37 2 3 2 2 4" xfId="8695"/>
    <cellStyle name="Normal 37 2 3 2 2 5" xfId="6820"/>
    <cellStyle name="Normal 37 2 3 2 2 6" xfId="12034"/>
    <cellStyle name="Normal 37 2 3 2 2 7" xfId="4995"/>
    <cellStyle name="Normal 37 2 3 2 3" xfId="1471"/>
    <cellStyle name="Normal 37 2 3 2 3 2" xfId="3428"/>
    <cellStyle name="Normal 37 2 3 2 3 2 2" xfId="14094"/>
    <cellStyle name="Normal 37 2 3 2 3 2 3" xfId="8696"/>
    <cellStyle name="Normal 37 2 3 2 3 3" xfId="8697"/>
    <cellStyle name="Normal 37 2 3 2 3 4" xfId="7067"/>
    <cellStyle name="Normal 37 2 3 2 3 5" xfId="12281"/>
    <cellStyle name="Normal 37 2 3 2 3 6" xfId="5242"/>
    <cellStyle name="Normal 37 2 3 2 4" xfId="2814"/>
    <cellStyle name="Normal 37 2 3 2 4 2" xfId="13480"/>
    <cellStyle name="Normal 37 2 3 2 4 3" xfId="8698"/>
    <cellStyle name="Normal 37 2 3 2 5" xfId="8699"/>
    <cellStyle name="Normal 37 2 3 2 6" xfId="6453"/>
    <cellStyle name="Normal 37 2 3 2 7" xfId="11667"/>
    <cellStyle name="Normal 37 2 3 2 8" xfId="4628"/>
    <cellStyle name="Normal 37 2 3 3" xfId="900"/>
    <cellStyle name="Normal 37 2 3 3 2" xfId="1473"/>
    <cellStyle name="Normal 37 2 3 3 2 2" xfId="3430"/>
    <cellStyle name="Normal 37 2 3 3 2 2 2" xfId="14096"/>
    <cellStyle name="Normal 37 2 3 3 2 2 3" xfId="8700"/>
    <cellStyle name="Normal 37 2 3 3 2 3" xfId="8701"/>
    <cellStyle name="Normal 37 2 3 3 2 4" xfId="7069"/>
    <cellStyle name="Normal 37 2 3 3 2 5" xfId="12283"/>
    <cellStyle name="Normal 37 2 3 3 2 6" xfId="5244"/>
    <cellStyle name="Normal 37 2 3 3 3" xfId="2952"/>
    <cellStyle name="Normal 37 2 3 3 3 2" xfId="13618"/>
    <cellStyle name="Normal 37 2 3 3 3 3" xfId="8702"/>
    <cellStyle name="Normal 37 2 3 3 4" xfId="8703"/>
    <cellStyle name="Normal 37 2 3 3 5" xfId="6591"/>
    <cellStyle name="Normal 37 2 3 3 6" xfId="11805"/>
    <cellStyle name="Normal 37 2 3 3 7" xfId="4766"/>
    <cellStyle name="Normal 37 2 3 4" xfId="1470"/>
    <cellStyle name="Normal 37 2 3 4 2" xfId="3427"/>
    <cellStyle name="Normal 37 2 3 4 2 2" xfId="14093"/>
    <cellStyle name="Normal 37 2 3 4 2 3" xfId="8704"/>
    <cellStyle name="Normal 37 2 3 4 3" xfId="8705"/>
    <cellStyle name="Normal 37 2 3 4 4" xfId="7066"/>
    <cellStyle name="Normal 37 2 3 4 5" xfId="12280"/>
    <cellStyle name="Normal 37 2 3 4 6" xfId="5241"/>
    <cellStyle name="Normal 37 2 3 5" xfId="2207"/>
    <cellStyle name="Normal 37 2 3 5 2" xfId="4060"/>
    <cellStyle name="Normal 37 2 3 5 2 2" xfId="14723"/>
    <cellStyle name="Normal 37 2 3 5 2 3" xfId="8706"/>
    <cellStyle name="Normal 37 2 3 5 3" xfId="8707"/>
    <cellStyle name="Normal 37 2 3 5 4" xfId="7699"/>
    <cellStyle name="Normal 37 2 3 5 5" xfId="12910"/>
    <cellStyle name="Normal 37 2 3 5 6" xfId="5871"/>
    <cellStyle name="Normal 37 2 3 6" xfId="2351"/>
    <cellStyle name="Normal 37 2 3 6 2" xfId="4195"/>
    <cellStyle name="Normal 37 2 3 6 2 2" xfId="14858"/>
    <cellStyle name="Normal 37 2 3 6 2 3" xfId="8708"/>
    <cellStyle name="Normal 37 2 3 6 3" xfId="7834"/>
    <cellStyle name="Normal 37 2 3 6 4" xfId="13045"/>
    <cellStyle name="Normal 37 2 3 6 5" xfId="6006"/>
    <cellStyle name="Normal 37 2 3 7" xfId="2679"/>
    <cellStyle name="Normal 37 2 3 7 2" xfId="13345"/>
    <cellStyle name="Normal 37 2 3 7 3" xfId="8709"/>
    <cellStyle name="Normal 37 2 3 8" xfId="8710"/>
    <cellStyle name="Normal 37 2 3 9" xfId="6318"/>
    <cellStyle name="Normal 37 2 4" xfId="440"/>
    <cellStyle name="Normal 37 2 4 2" xfId="1010"/>
    <cellStyle name="Normal 37 2 4 2 2" xfId="1475"/>
    <cellStyle name="Normal 37 2 4 2 2 2" xfId="3432"/>
    <cellStyle name="Normal 37 2 4 2 2 2 2" xfId="14098"/>
    <cellStyle name="Normal 37 2 4 2 2 2 3" xfId="8711"/>
    <cellStyle name="Normal 37 2 4 2 2 3" xfId="8712"/>
    <cellStyle name="Normal 37 2 4 2 2 4" xfId="7071"/>
    <cellStyle name="Normal 37 2 4 2 2 5" xfId="12285"/>
    <cellStyle name="Normal 37 2 4 2 2 6" xfId="5246"/>
    <cellStyle name="Normal 37 2 4 2 3" xfId="3042"/>
    <cellStyle name="Normal 37 2 4 2 3 2" xfId="13708"/>
    <cellStyle name="Normal 37 2 4 2 3 3" xfId="8713"/>
    <cellStyle name="Normal 37 2 4 2 4" xfId="8714"/>
    <cellStyle name="Normal 37 2 4 2 5" xfId="6681"/>
    <cellStyle name="Normal 37 2 4 2 6" xfId="11895"/>
    <cellStyle name="Normal 37 2 4 2 7" xfId="4856"/>
    <cellStyle name="Normal 37 2 4 3" xfId="1474"/>
    <cellStyle name="Normal 37 2 4 3 2" xfId="3431"/>
    <cellStyle name="Normal 37 2 4 3 2 2" xfId="14097"/>
    <cellStyle name="Normal 37 2 4 3 2 3" xfId="8715"/>
    <cellStyle name="Normal 37 2 4 3 3" xfId="8716"/>
    <cellStyle name="Normal 37 2 4 3 4" xfId="7070"/>
    <cellStyle name="Normal 37 2 4 3 5" xfId="12284"/>
    <cellStyle name="Normal 37 2 4 3 6" xfId="5245"/>
    <cellStyle name="Normal 37 2 4 4" xfId="2590"/>
    <cellStyle name="Normal 37 2 4 4 2" xfId="13256"/>
    <cellStyle name="Normal 37 2 4 4 3" xfId="8717"/>
    <cellStyle name="Normal 37 2 4 5" xfId="8718"/>
    <cellStyle name="Normal 37 2 4 6" xfId="6229"/>
    <cellStyle name="Normal 37 2 4 7" xfId="11443"/>
    <cellStyle name="Normal 37 2 4 8" xfId="4404"/>
    <cellStyle name="Normal 37 2 5" xfId="657"/>
    <cellStyle name="Normal 37 2 5 2" xfId="1123"/>
    <cellStyle name="Normal 37 2 5 2 2" xfId="1477"/>
    <cellStyle name="Normal 37 2 5 2 2 2" xfId="3434"/>
    <cellStyle name="Normal 37 2 5 2 2 2 2" xfId="14100"/>
    <cellStyle name="Normal 37 2 5 2 2 2 3" xfId="8719"/>
    <cellStyle name="Normal 37 2 5 2 2 3" xfId="8720"/>
    <cellStyle name="Normal 37 2 5 2 2 4" xfId="7073"/>
    <cellStyle name="Normal 37 2 5 2 2 5" xfId="12287"/>
    <cellStyle name="Normal 37 2 5 2 2 6" xfId="5248"/>
    <cellStyle name="Normal 37 2 5 2 3" xfId="3092"/>
    <cellStyle name="Normal 37 2 5 2 3 2" xfId="13758"/>
    <cellStyle name="Normal 37 2 5 2 3 3" xfId="8721"/>
    <cellStyle name="Normal 37 2 5 2 4" xfId="8722"/>
    <cellStyle name="Normal 37 2 5 2 5" xfId="6731"/>
    <cellStyle name="Normal 37 2 5 2 6" xfId="11945"/>
    <cellStyle name="Normal 37 2 5 2 7" xfId="4906"/>
    <cellStyle name="Normal 37 2 5 3" xfId="1476"/>
    <cellStyle name="Normal 37 2 5 3 2" xfId="3433"/>
    <cellStyle name="Normal 37 2 5 3 2 2" xfId="14099"/>
    <cellStyle name="Normal 37 2 5 3 2 3" xfId="8723"/>
    <cellStyle name="Normal 37 2 5 3 3" xfId="8724"/>
    <cellStyle name="Normal 37 2 5 3 4" xfId="7072"/>
    <cellStyle name="Normal 37 2 5 3 5" xfId="12286"/>
    <cellStyle name="Normal 37 2 5 3 6" xfId="5247"/>
    <cellStyle name="Normal 37 2 5 4" xfId="2725"/>
    <cellStyle name="Normal 37 2 5 4 2" xfId="13391"/>
    <cellStyle name="Normal 37 2 5 4 3" xfId="8725"/>
    <cellStyle name="Normal 37 2 5 5" xfId="8726"/>
    <cellStyle name="Normal 37 2 5 6" xfId="6364"/>
    <cellStyle name="Normal 37 2 5 7" xfId="11578"/>
    <cellStyle name="Normal 37 2 5 8" xfId="4539"/>
    <cellStyle name="Normal 37 2 6" xfId="324"/>
    <cellStyle name="Normal 37 2 6 2" xfId="952"/>
    <cellStyle name="Normal 37 2 6 2 2" xfId="1479"/>
    <cellStyle name="Normal 37 2 6 2 2 2" xfId="3436"/>
    <cellStyle name="Normal 37 2 6 2 2 2 2" xfId="14102"/>
    <cellStyle name="Normal 37 2 6 2 2 2 3" xfId="8727"/>
    <cellStyle name="Normal 37 2 6 2 2 3" xfId="8728"/>
    <cellStyle name="Normal 37 2 6 2 2 4" xfId="7075"/>
    <cellStyle name="Normal 37 2 6 2 2 5" xfId="12289"/>
    <cellStyle name="Normal 37 2 6 2 2 6" xfId="5250"/>
    <cellStyle name="Normal 37 2 6 2 3" xfId="2998"/>
    <cellStyle name="Normal 37 2 6 2 3 2" xfId="13664"/>
    <cellStyle name="Normal 37 2 6 2 3 3" xfId="8729"/>
    <cellStyle name="Normal 37 2 6 2 4" xfId="8730"/>
    <cellStyle name="Normal 37 2 6 2 5" xfId="6637"/>
    <cellStyle name="Normal 37 2 6 2 6" xfId="11851"/>
    <cellStyle name="Normal 37 2 6 2 7" xfId="4812"/>
    <cellStyle name="Normal 37 2 6 3" xfId="1478"/>
    <cellStyle name="Normal 37 2 6 3 2" xfId="3435"/>
    <cellStyle name="Normal 37 2 6 3 2 2" xfId="14101"/>
    <cellStyle name="Normal 37 2 6 3 2 3" xfId="8731"/>
    <cellStyle name="Normal 37 2 6 3 3" xfId="8732"/>
    <cellStyle name="Normal 37 2 6 3 4" xfId="7074"/>
    <cellStyle name="Normal 37 2 6 3 5" xfId="12288"/>
    <cellStyle name="Normal 37 2 6 3 6" xfId="5249"/>
    <cellStyle name="Normal 37 2 6 4" xfId="2541"/>
    <cellStyle name="Normal 37 2 6 4 2" xfId="13207"/>
    <cellStyle name="Normal 37 2 6 4 3" xfId="8733"/>
    <cellStyle name="Normal 37 2 6 5" xfId="8734"/>
    <cellStyle name="Normal 37 2 6 6" xfId="6180"/>
    <cellStyle name="Normal 37 2 6 7" xfId="11394"/>
    <cellStyle name="Normal 37 2 6 8" xfId="4355"/>
    <cellStyle name="Normal 37 2 7" xfId="806"/>
    <cellStyle name="Normal 37 2 7 2" xfId="1480"/>
    <cellStyle name="Normal 37 2 7 2 2" xfId="3437"/>
    <cellStyle name="Normal 37 2 7 2 2 2" xfId="14103"/>
    <cellStyle name="Normal 37 2 7 2 2 3" xfId="8735"/>
    <cellStyle name="Normal 37 2 7 2 3" xfId="8736"/>
    <cellStyle name="Normal 37 2 7 2 4" xfId="7076"/>
    <cellStyle name="Normal 37 2 7 2 5" xfId="12290"/>
    <cellStyle name="Normal 37 2 7 2 6" xfId="5251"/>
    <cellStyle name="Normal 37 2 7 3" xfId="2863"/>
    <cellStyle name="Normal 37 2 7 3 2" xfId="13529"/>
    <cellStyle name="Normal 37 2 7 3 3" xfId="8737"/>
    <cellStyle name="Normal 37 2 7 4" xfId="8738"/>
    <cellStyle name="Normal 37 2 7 5" xfId="6502"/>
    <cellStyle name="Normal 37 2 7 6" xfId="11716"/>
    <cellStyle name="Normal 37 2 7 7" xfId="4677"/>
    <cellStyle name="Normal 37 2 8" xfId="1273"/>
    <cellStyle name="Normal 37 2 8 2" xfId="3230"/>
    <cellStyle name="Normal 37 2 8 2 2" xfId="13896"/>
    <cellStyle name="Normal 37 2 8 2 3" xfId="8739"/>
    <cellStyle name="Normal 37 2 8 3" xfId="8740"/>
    <cellStyle name="Normal 37 2 8 4" xfId="6869"/>
    <cellStyle name="Normal 37 2 8 5" xfId="12083"/>
    <cellStyle name="Normal 37 2 8 6" xfId="5044"/>
    <cellStyle name="Normal 37 2 9" xfId="216"/>
    <cellStyle name="Normal 37 2 9 2" xfId="2496"/>
    <cellStyle name="Normal 37 2 9 2 2" xfId="13163"/>
    <cellStyle name="Normal 37 2 9 2 3" xfId="8741"/>
    <cellStyle name="Normal 37 2 9 3" xfId="8742"/>
    <cellStyle name="Normal 37 2 9 4" xfId="6135"/>
    <cellStyle name="Normal 37 2 9 5" xfId="11350"/>
    <cellStyle name="Normal 37 2 9 6" xfId="4311"/>
    <cellStyle name="Normal 37 3" xfId="519"/>
    <cellStyle name="Normal 37 3 10" xfId="11488"/>
    <cellStyle name="Normal 37 3 11" xfId="4449"/>
    <cellStyle name="Normal 37 3 2" xfId="702"/>
    <cellStyle name="Normal 37 3 2 2" xfId="1168"/>
    <cellStyle name="Normal 37 3 2 2 2" xfId="1483"/>
    <cellStyle name="Normal 37 3 2 2 2 2" xfId="3440"/>
    <cellStyle name="Normal 37 3 2 2 2 2 2" xfId="14106"/>
    <cellStyle name="Normal 37 3 2 2 2 2 3" xfId="8743"/>
    <cellStyle name="Normal 37 3 2 2 2 3" xfId="8744"/>
    <cellStyle name="Normal 37 3 2 2 2 4" xfId="7079"/>
    <cellStyle name="Normal 37 3 2 2 2 5" xfId="12293"/>
    <cellStyle name="Normal 37 3 2 2 2 6" xfId="5254"/>
    <cellStyle name="Normal 37 3 2 2 3" xfId="3137"/>
    <cellStyle name="Normal 37 3 2 2 3 2" xfId="13803"/>
    <cellStyle name="Normal 37 3 2 2 3 3" xfId="8745"/>
    <cellStyle name="Normal 37 3 2 2 4" xfId="8746"/>
    <cellStyle name="Normal 37 3 2 2 5" xfId="6776"/>
    <cellStyle name="Normal 37 3 2 2 6" xfId="11990"/>
    <cellStyle name="Normal 37 3 2 2 7" xfId="4951"/>
    <cellStyle name="Normal 37 3 2 3" xfId="1482"/>
    <cellStyle name="Normal 37 3 2 3 2" xfId="3439"/>
    <cellStyle name="Normal 37 3 2 3 2 2" xfId="14105"/>
    <cellStyle name="Normal 37 3 2 3 2 3" xfId="8747"/>
    <cellStyle name="Normal 37 3 2 3 3" xfId="8748"/>
    <cellStyle name="Normal 37 3 2 3 4" xfId="7078"/>
    <cellStyle name="Normal 37 3 2 3 5" xfId="12292"/>
    <cellStyle name="Normal 37 3 2 3 6" xfId="5253"/>
    <cellStyle name="Normal 37 3 2 4" xfId="2770"/>
    <cellStyle name="Normal 37 3 2 4 2" xfId="13436"/>
    <cellStyle name="Normal 37 3 2 4 3" xfId="8749"/>
    <cellStyle name="Normal 37 3 2 5" xfId="8750"/>
    <cellStyle name="Normal 37 3 2 6" xfId="6409"/>
    <cellStyle name="Normal 37 3 2 7" xfId="11623"/>
    <cellStyle name="Normal 37 3 2 8" xfId="4584"/>
    <cellStyle name="Normal 37 3 3" xfId="854"/>
    <cellStyle name="Normal 37 3 3 2" xfId="1484"/>
    <cellStyle name="Normal 37 3 3 2 2" xfId="3441"/>
    <cellStyle name="Normal 37 3 3 2 2 2" xfId="14107"/>
    <cellStyle name="Normal 37 3 3 2 2 3" xfId="8751"/>
    <cellStyle name="Normal 37 3 3 2 3" xfId="8752"/>
    <cellStyle name="Normal 37 3 3 2 4" xfId="7080"/>
    <cellStyle name="Normal 37 3 3 2 5" xfId="12294"/>
    <cellStyle name="Normal 37 3 3 2 6" xfId="5255"/>
    <cellStyle name="Normal 37 3 3 3" xfId="2908"/>
    <cellStyle name="Normal 37 3 3 3 2" xfId="13574"/>
    <cellStyle name="Normal 37 3 3 3 3" xfId="8753"/>
    <cellStyle name="Normal 37 3 3 4" xfId="8754"/>
    <cellStyle name="Normal 37 3 3 5" xfId="6547"/>
    <cellStyle name="Normal 37 3 3 6" xfId="11761"/>
    <cellStyle name="Normal 37 3 3 7" xfId="4722"/>
    <cellStyle name="Normal 37 3 4" xfId="1481"/>
    <cellStyle name="Normal 37 3 4 2" xfId="3438"/>
    <cellStyle name="Normal 37 3 4 2 2" xfId="14104"/>
    <cellStyle name="Normal 37 3 4 2 3" xfId="8755"/>
    <cellStyle name="Normal 37 3 4 3" xfId="8756"/>
    <cellStyle name="Normal 37 3 4 4" xfId="7077"/>
    <cellStyle name="Normal 37 3 4 5" xfId="12291"/>
    <cellStyle name="Normal 37 3 4 6" xfId="5252"/>
    <cellStyle name="Normal 37 3 5" xfId="2162"/>
    <cellStyle name="Normal 37 3 5 2" xfId="4016"/>
    <cellStyle name="Normal 37 3 5 2 2" xfId="14679"/>
    <cellStyle name="Normal 37 3 5 2 3" xfId="8757"/>
    <cellStyle name="Normal 37 3 5 3" xfId="8758"/>
    <cellStyle name="Normal 37 3 5 4" xfId="7655"/>
    <cellStyle name="Normal 37 3 5 5" xfId="12866"/>
    <cellStyle name="Normal 37 3 5 6" xfId="5827"/>
    <cellStyle name="Normal 37 3 6" xfId="2307"/>
    <cellStyle name="Normal 37 3 6 2" xfId="4151"/>
    <cellStyle name="Normal 37 3 6 2 2" xfId="14814"/>
    <cellStyle name="Normal 37 3 6 2 3" xfId="8759"/>
    <cellStyle name="Normal 37 3 6 3" xfId="7790"/>
    <cellStyle name="Normal 37 3 6 4" xfId="13001"/>
    <cellStyle name="Normal 37 3 6 5" xfId="5962"/>
    <cellStyle name="Normal 37 3 7" xfId="2635"/>
    <cellStyle name="Normal 37 3 7 2" xfId="13301"/>
    <cellStyle name="Normal 37 3 7 3" xfId="8760"/>
    <cellStyle name="Normal 37 3 8" xfId="8761"/>
    <cellStyle name="Normal 37 3 9" xfId="6274"/>
    <cellStyle name="Normal 37 4" xfId="604"/>
    <cellStyle name="Normal 37 4 10" xfId="11531"/>
    <cellStyle name="Normal 37 4 11" xfId="4492"/>
    <cellStyle name="Normal 37 4 2" xfId="746"/>
    <cellStyle name="Normal 37 4 2 2" xfId="1211"/>
    <cellStyle name="Normal 37 4 2 2 2" xfId="1487"/>
    <cellStyle name="Normal 37 4 2 2 2 2" xfId="3444"/>
    <cellStyle name="Normal 37 4 2 2 2 2 2" xfId="14110"/>
    <cellStyle name="Normal 37 4 2 2 2 2 3" xfId="8762"/>
    <cellStyle name="Normal 37 4 2 2 2 3" xfId="8763"/>
    <cellStyle name="Normal 37 4 2 2 2 4" xfId="7083"/>
    <cellStyle name="Normal 37 4 2 2 2 5" xfId="12297"/>
    <cellStyle name="Normal 37 4 2 2 2 6" xfId="5258"/>
    <cellStyle name="Normal 37 4 2 2 3" xfId="3180"/>
    <cellStyle name="Normal 37 4 2 2 3 2" xfId="13846"/>
    <cellStyle name="Normal 37 4 2 2 3 3" xfId="8764"/>
    <cellStyle name="Normal 37 4 2 2 4" xfId="8765"/>
    <cellStyle name="Normal 37 4 2 2 5" xfId="6819"/>
    <cellStyle name="Normal 37 4 2 2 6" xfId="12033"/>
    <cellStyle name="Normal 37 4 2 2 7" xfId="4994"/>
    <cellStyle name="Normal 37 4 2 3" xfId="1486"/>
    <cellStyle name="Normal 37 4 2 3 2" xfId="3443"/>
    <cellStyle name="Normal 37 4 2 3 2 2" xfId="14109"/>
    <cellStyle name="Normal 37 4 2 3 2 3" xfId="8766"/>
    <cellStyle name="Normal 37 4 2 3 3" xfId="8767"/>
    <cellStyle name="Normal 37 4 2 3 4" xfId="7082"/>
    <cellStyle name="Normal 37 4 2 3 5" xfId="12296"/>
    <cellStyle name="Normal 37 4 2 3 6" xfId="5257"/>
    <cellStyle name="Normal 37 4 2 4" xfId="2813"/>
    <cellStyle name="Normal 37 4 2 4 2" xfId="13479"/>
    <cellStyle name="Normal 37 4 2 4 3" xfId="8768"/>
    <cellStyle name="Normal 37 4 2 5" xfId="8769"/>
    <cellStyle name="Normal 37 4 2 6" xfId="6452"/>
    <cellStyle name="Normal 37 4 2 7" xfId="11666"/>
    <cellStyle name="Normal 37 4 2 8" xfId="4627"/>
    <cellStyle name="Normal 37 4 3" xfId="899"/>
    <cellStyle name="Normal 37 4 3 2" xfId="1488"/>
    <cellStyle name="Normal 37 4 3 2 2" xfId="3445"/>
    <cellStyle name="Normal 37 4 3 2 2 2" xfId="14111"/>
    <cellStyle name="Normal 37 4 3 2 2 3" xfId="8770"/>
    <cellStyle name="Normal 37 4 3 2 3" xfId="8771"/>
    <cellStyle name="Normal 37 4 3 2 4" xfId="7084"/>
    <cellStyle name="Normal 37 4 3 2 5" xfId="12298"/>
    <cellStyle name="Normal 37 4 3 2 6" xfId="5259"/>
    <cellStyle name="Normal 37 4 3 3" xfId="2951"/>
    <cellStyle name="Normal 37 4 3 3 2" xfId="13617"/>
    <cellStyle name="Normal 37 4 3 3 3" xfId="8772"/>
    <cellStyle name="Normal 37 4 3 4" xfId="8773"/>
    <cellStyle name="Normal 37 4 3 5" xfId="6590"/>
    <cellStyle name="Normal 37 4 3 6" xfId="11804"/>
    <cellStyle name="Normal 37 4 3 7" xfId="4765"/>
    <cellStyle name="Normal 37 4 4" xfId="1485"/>
    <cellStyle name="Normal 37 4 4 2" xfId="3442"/>
    <cellStyle name="Normal 37 4 4 2 2" xfId="14108"/>
    <cellStyle name="Normal 37 4 4 2 3" xfId="8774"/>
    <cellStyle name="Normal 37 4 4 3" xfId="8775"/>
    <cellStyle name="Normal 37 4 4 4" xfId="7081"/>
    <cellStyle name="Normal 37 4 4 5" xfId="12295"/>
    <cellStyle name="Normal 37 4 4 6" xfId="5256"/>
    <cellStyle name="Normal 37 4 5" xfId="2206"/>
    <cellStyle name="Normal 37 4 5 2" xfId="4059"/>
    <cellStyle name="Normal 37 4 5 2 2" xfId="14722"/>
    <cellStyle name="Normal 37 4 5 2 3" xfId="8776"/>
    <cellStyle name="Normal 37 4 5 3" xfId="8777"/>
    <cellStyle name="Normal 37 4 5 4" xfId="7698"/>
    <cellStyle name="Normal 37 4 5 5" xfId="12909"/>
    <cellStyle name="Normal 37 4 5 6" xfId="5870"/>
    <cellStyle name="Normal 37 4 6" xfId="2350"/>
    <cellStyle name="Normal 37 4 6 2" xfId="4194"/>
    <cellStyle name="Normal 37 4 6 2 2" xfId="14857"/>
    <cellStyle name="Normal 37 4 6 2 3" xfId="8778"/>
    <cellStyle name="Normal 37 4 6 3" xfId="7833"/>
    <cellStyle name="Normal 37 4 6 4" xfId="13044"/>
    <cellStyle name="Normal 37 4 6 5" xfId="6005"/>
    <cellStyle name="Normal 37 4 7" xfId="2678"/>
    <cellStyle name="Normal 37 4 7 2" xfId="13344"/>
    <cellStyle name="Normal 37 4 7 3" xfId="8779"/>
    <cellStyle name="Normal 37 4 8" xfId="8780"/>
    <cellStyle name="Normal 37 4 9" xfId="6317"/>
    <cellStyle name="Normal 37 5" xfId="439"/>
    <cellStyle name="Normal 37 5 2" xfId="1009"/>
    <cellStyle name="Normal 37 5 2 2" xfId="1490"/>
    <cellStyle name="Normal 37 5 2 2 2" xfId="3447"/>
    <cellStyle name="Normal 37 5 2 2 2 2" xfId="14113"/>
    <cellStyle name="Normal 37 5 2 2 2 3" xfId="8781"/>
    <cellStyle name="Normal 37 5 2 2 3" xfId="8782"/>
    <cellStyle name="Normal 37 5 2 2 4" xfId="7086"/>
    <cellStyle name="Normal 37 5 2 2 5" xfId="12300"/>
    <cellStyle name="Normal 37 5 2 2 6" xfId="5261"/>
    <cellStyle name="Normal 37 5 2 3" xfId="3041"/>
    <cellStyle name="Normal 37 5 2 3 2" xfId="13707"/>
    <cellStyle name="Normal 37 5 2 3 3" xfId="8783"/>
    <cellStyle name="Normal 37 5 2 4" xfId="8784"/>
    <cellStyle name="Normal 37 5 2 5" xfId="6680"/>
    <cellStyle name="Normal 37 5 2 6" xfId="11894"/>
    <cellStyle name="Normal 37 5 2 7" xfId="4855"/>
    <cellStyle name="Normal 37 5 3" xfId="1489"/>
    <cellStyle name="Normal 37 5 3 2" xfId="3446"/>
    <cellStyle name="Normal 37 5 3 2 2" xfId="14112"/>
    <cellStyle name="Normal 37 5 3 2 3" xfId="8785"/>
    <cellStyle name="Normal 37 5 3 3" xfId="8786"/>
    <cellStyle name="Normal 37 5 3 4" xfId="7085"/>
    <cellStyle name="Normal 37 5 3 5" xfId="12299"/>
    <cellStyle name="Normal 37 5 3 6" xfId="5260"/>
    <cellStyle name="Normal 37 5 4" xfId="2589"/>
    <cellStyle name="Normal 37 5 4 2" xfId="13255"/>
    <cellStyle name="Normal 37 5 4 3" xfId="8787"/>
    <cellStyle name="Normal 37 5 5" xfId="8788"/>
    <cellStyle name="Normal 37 5 6" xfId="6228"/>
    <cellStyle name="Normal 37 5 7" xfId="11442"/>
    <cellStyle name="Normal 37 5 8" xfId="4403"/>
    <cellStyle name="Normal 37 6" xfId="656"/>
    <cellStyle name="Normal 37 6 2" xfId="1122"/>
    <cellStyle name="Normal 37 6 2 2" xfId="1492"/>
    <cellStyle name="Normal 37 6 2 2 2" xfId="3449"/>
    <cellStyle name="Normal 37 6 2 2 2 2" xfId="14115"/>
    <cellStyle name="Normal 37 6 2 2 2 3" xfId="8789"/>
    <cellStyle name="Normal 37 6 2 2 3" xfId="8790"/>
    <cellStyle name="Normal 37 6 2 2 4" xfId="7088"/>
    <cellStyle name="Normal 37 6 2 2 5" xfId="12302"/>
    <cellStyle name="Normal 37 6 2 2 6" xfId="5263"/>
    <cellStyle name="Normal 37 6 2 3" xfId="3091"/>
    <cellStyle name="Normal 37 6 2 3 2" xfId="13757"/>
    <cellStyle name="Normal 37 6 2 3 3" xfId="8791"/>
    <cellStyle name="Normal 37 6 2 4" xfId="8792"/>
    <cellStyle name="Normal 37 6 2 5" xfId="6730"/>
    <cellStyle name="Normal 37 6 2 6" xfId="11944"/>
    <cellStyle name="Normal 37 6 2 7" xfId="4905"/>
    <cellStyle name="Normal 37 6 3" xfId="1491"/>
    <cellStyle name="Normal 37 6 3 2" xfId="3448"/>
    <cellStyle name="Normal 37 6 3 2 2" xfId="14114"/>
    <cellStyle name="Normal 37 6 3 2 3" xfId="8793"/>
    <cellStyle name="Normal 37 6 3 3" xfId="8794"/>
    <cellStyle name="Normal 37 6 3 4" xfId="7087"/>
    <cellStyle name="Normal 37 6 3 5" xfId="12301"/>
    <cellStyle name="Normal 37 6 3 6" xfId="5262"/>
    <cellStyle name="Normal 37 6 4" xfId="2724"/>
    <cellStyle name="Normal 37 6 4 2" xfId="13390"/>
    <cellStyle name="Normal 37 6 4 3" xfId="8795"/>
    <cellStyle name="Normal 37 6 5" xfId="8796"/>
    <cellStyle name="Normal 37 6 6" xfId="6363"/>
    <cellStyle name="Normal 37 6 7" xfId="11577"/>
    <cellStyle name="Normal 37 6 8" xfId="4538"/>
    <cellStyle name="Normal 37 7" xfId="323"/>
    <cellStyle name="Normal 37 7 2" xfId="951"/>
    <cellStyle name="Normal 37 7 2 2" xfId="1494"/>
    <cellStyle name="Normal 37 7 2 2 2" xfId="3451"/>
    <cellStyle name="Normal 37 7 2 2 2 2" xfId="14117"/>
    <cellStyle name="Normal 37 7 2 2 2 3" xfId="8797"/>
    <cellStyle name="Normal 37 7 2 2 3" xfId="8798"/>
    <cellStyle name="Normal 37 7 2 2 4" xfId="7090"/>
    <cellStyle name="Normal 37 7 2 2 5" xfId="12304"/>
    <cellStyle name="Normal 37 7 2 2 6" xfId="5265"/>
    <cellStyle name="Normal 37 7 2 3" xfId="2997"/>
    <cellStyle name="Normal 37 7 2 3 2" xfId="13663"/>
    <cellStyle name="Normal 37 7 2 3 3" xfId="8799"/>
    <cellStyle name="Normal 37 7 2 4" xfId="8800"/>
    <cellStyle name="Normal 37 7 2 5" xfId="6636"/>
    <cellStyle name="Normal 37 7 2 6" xfId="11850"/>
    <cellStyle name="Normal 37 7 2 7" xfId="4811"/>
    <cellStyle name="Normal 37 7 3" xfId="1493"/>
    <cellStyle name="Normal 37 7 3 2" xfId="3450"/>
    <cellStyle name="Normal 37 7 3 2 2" xfId="14116"/>
    <cellStyle name="Normal 37 7 3 2 3" xfId="8801"/>
    <cellStyle name="Normal 37 7 3 3" xfId="8802"/>
    <cellStyle name="Normal 37 7 3 4" xfId="7089"/>
    <cellStyle name="Normal 37 7 3 5" xfId="12303"/>
    <cellStyle name="Normal 37 7 3 6" xfId="5264"/>
    <cellStyle name="Normal 37 7 4" xfId="2540"/>
    <cellStyle name="Normal 37 7 4 2" xfId="13206"/>
    <cellStyle name="Normal 37 7 4 3" xfId="8803"/>
    <cellStyle name="Normal 37 7 5" xfId="8804"/>
    <cellStyle name="Normal 37 7 6" xfId="6179"/>
    <cellStyle name="Normal 37 7 7" xfId="11393"/>
    <cellStyle name="Normal 37 7 8" xfId="4354"/>
    <cellStyle name="Normal 37 8" xfId="805"/>
    <cellStyle name="Normal 37 8 2" xfId="1495"/>
    <cellStyle name="Normal 37 8 2 2" xfId="3452"/>
    <cellStyle name="Normal 37 8 2 2 2" xfId="14118"/>
    <cellStyle name="Normal 37 8 2 2 3" xfId="8805"/>
    <cellStyle name="Normal 37 8 2 3" xfId="8806"/>
    <cellStyle name="Normal 37 8 2 4" xfId="7091"/>
    <cellStyle name="Normal 37 8 2 5" xfId="12305"/>
    <cellStyle name="Normal 37 8 2 6" xfId="5266"/>
    <cellStyle name="Normal 37 8 3" xfId="2862"/>
    <cellStyle name="Normal 37 8 3 2" xfId="13528"/>
    <cellStyle name="Normal 37 8 3 3" xfId="8807"/>
    <cellStyle name="Normal 37 8 4" xfId="8808"/>
    <cellStyle name="Normal 37 8 5" xfId="6501"/>
    <cellStyle name="Normal 37 8 6" xfId="11715"/>
    <cellStyle name="Normal 37 8 7" xfId="4676"/>
    <cellStyle name="Normal 37 9" xfId="1272"/>
    <cellStyle name="Normal 37 9 2" xfId="3229"/>
    <cellStyle name="Normal 37 9 2 2" xfId="13895"/>
    <cellStyle name="Normal 37 9 2 3" xfId="8809"/>
    <cellStyle name="Normal 37 9 3" xfId="8810"/>
    <cellStyle name="Normal 37 9 4" xfId="6868"/>
    <cellStyle name="Normal 37 9 5" xfId="12082"/>
    <cellStyle name="Normal 37 9 6" xfId="5043"/>
    <cellStyle name="Normal 38" xfId="132"/>
    <cellStyle name="Normal 38 10" xfId="2112"/>
    <cellStyle name="Normal 38 10 2" xfId="3971"/>
    <cellStyle name="Normal 38 10 2 2" xfId="14634"/>
    <cellStyle name="Normal 38 10 2 3" xfId="8811"/>
    <cellStyle name="Normal 38 10 3" xfId="8812"/>
    <cellStyle name="Normal 38 10 4" xfId="7610"/>
    <cellStyle name="Normal 38 10 5" xfId="12821"/>
    <cellStyle name="Normal 38 10 6" xfId="5782"/>
    <cellStyle name="Normal 38 11" xfId="2263"/>
    <cellStyle name="Normal 38 11 2" xfId="4107"/>
    <cellStyle name="Normal 38 11 2 2" xfId="14770"/>
    <cellStyle name="Normal 38 11 2 3" xfId="8813"/>
    <cellStyle name="Normal 38 11 3" xfId="7746"/>
    <cellStyle name="Normal 38 11 4" xfId="12957"/>
    <cellStyle name="Normal 38 11 5" xfId="5918"/>
    <cellStyle name="Normal 38 12" xfId="2468"/>
    <cellStyle name="Normal 38 12 2" xfId="8814"/>
    <cellStyle name="Normal 38 12 3" xfId="13136"/>
    <cellStyle name="Normal 38 12 4" xfId="6062"/>
    <cellStyle name="Normal 38 13" xfId="8815"/>
    <cellStyle name="Normal 38 14" xfId="6107"/>
    <cellStyle name="Normal 38 15" xfId="11323"/>
    <cellStyle name="Normal 38 16" xfId="4284"/>
    <cellStyle name="Normal 38 2" xfId="521"/>
    <cellStyle name="Normal 38 2 10" xfId="11490"/>
    <cellStyle name="Normal 38 2 11" xfId="4451"/>
    <cellStyle name="Normal 38 2 2" xfId="704"/>
    <cellStyle name="Normal 38 2 2 2" xfId="1170"/>
    <cellStyle name="Normal 38 2 2 2 2" xfId="1498"/>
    <cellStyle name="Normal 38 2 2 2 2 2" xfId="3455"/>
    <cellStyle name="Normal 38 2 2 2 2 2 2" xfId="14121"/>
    <cellStyle name="Normal 38 2 2 2 2 2 3" xfId="8816"/>
    <cellStyle name="Normal 38 2 2 2 2 3" xfId="8817"/>
    <cellStyle name="Normal 38 2 2 2 2 4" xfId="7094"/>
    <cellStyle name="Normal 38 2 2 2 2 5" xfId="12308"/>
    <cellStyle name="Normal 38 2 2 2 2 6" xfId="5269"/>
    <cellStyle name="Normal 38 2 2 2 3" xfId="3139"/>
    <cellStyle name="Normal 38 2 2 2 3 2" xfId="13805"/>
    <cellStyle name="Normal 38 2 2 2 3 3" xfId="8818"/>
    <cellStyle name="Normal 38 2 2 2 4" xfId="8819"/>
    <cellStyle name="Normal 38 2 2 2 5" xfId="6778"/>
    <cellStyle name="Normal 38 2 2 2 6" xfId="11992"/>
    <cellStyle name="Normal 38 2 2 2 7" xfId="4953"/>
    <cellStyle name="Normal 38 2 2 3" xfId="1497"/>
    <cellStyle name="Normal 38 2 2 3 2" xfId="3454"/>
    <cellStyle name="Normal 38 2 2 3 2 2" xfId="14120"/>
    <cellStyle name="Normal 38 2 2 3 2 3" xfId="8820"/>
    <cellStyle name="Normal 38 2 2 3 3" xfId="8821"/>
    <cellStyle name="Normal 38 2 2 3 4" xfId="7093"/>
    <cellStyle name="Normal 38 2 2 3 5" xfId="12307"/>
    <cellStyle name="Normal 38 2 2 3 6" xfId="5268"/>
    <cellStyle name="Normal 38 2 2 4" xfId="2772"/>
    <cellStyle name="Normal 38 2 2 4 2" xfId="13438"/>
    <cellStyle name="Normal 38 2 2 4 3" xfId="8822"/>
    <cellStyle name="Normal 38 2 2 5" xfId="8823"/>
    <cellStyle name="Normal 38 2 2 6" xfId="6411"/>
    <cellStyle name="Normal 38 2 2 7" xfId="11625"/>
    <cellStyle name="Normal 38 2 2 8" xfId="4586"/>
    <cellStyle name="Normal 38 2 3" xfId="856"/>
    <cellStyle name="Normal 38 2 3 2" xfId="1499"/>
    <cellStyle name="Normal 38 2 3 2 2" xfId="3456"/>
    <cellStyle name="Normal 38 2 3 2 2 2" xfId="14122"/>
    <cellStyle name="Normal 38 2 3 2 2 3" xfId="8824"/>
    <cellStyle name="Normal 38 2 3 2 3" xfId="8825"/>
    <cellStyle name="Normal 38 2 3 2 4" xfId="7095"/>
    <cellStyle name="Normal 38 2 3 2 5" xfId="12309"/>
    <cellStyle name="Normal 38 2 3 2 6" xfId="5270"/>
    <cellStyle name="Normal 38 2 3 3" xfId="2910"/>
    <cellStyle name="Normal 38 2 3 3 2" xfId="13576"/>
    <cellStyle name="Normal 38 2 3 3 3" xfId="8826"/>
    <cellStyle name="Normal 38 2 3 4" xfId="8827"/>
    <cellStyle name="Normal 38 2 3 5" xfId="6549"/>
    <cellStyle name="Normal 38 2 3 6" xfId="11763"/>
    <cellStyle name="Normal 38 2 3 7" xfId="4724"/>
    <cellStyle name="Normal 38 2 4" xfId="1496"/>
    <cellStyle name="Normal 38 2 4 2" xfId="3453"/>
    <cellStyle name="Normal 38 2 4 2 2" xfId="14119"/>
    <cellStyle name="Normal 38 2 4 2 3" xfId="8828"/>
    <cellStyle name="Normal 38 2 4 3" xfId="8829"/>
    <cellStyle name="Normal 38 2 4 4" xfId="7092"/>
    <cellStyle name="Normal 38 2 4 5" xfId="12306"/>
    <cellStyle name="Normal 38 2 4 6" xfId="5267"/>
    <cellStyle name="Normal 38 2 5" xfId="2164"/>
    <cellStyle name="Normal 38 2 5 2" xfId="4018"/>
    <cellStyle name="Normal 38 2 5 2 2" xfId="14681"/>
    <cellStyle name="Normal 38 2 5 2 3" xfId="8830"/>
    <cellStyle name="Normal 38 2 5 3" xfId="8831"/>
    <cellStyle name="Normal 38 2 5 4" xfId="7657"/>
    <cellStyle name="Normal 38 2 5 5" xfId="12868"/>
    <cellStyle name="Normal 38 2 5 6" xfId="5829"/>
    <cellStyle name="Normal 38 2 6" xfId="2309"/>
    <cellStyle name="Normal 38 2 6 2" xfId="4153"/>
    <cellStyle name="Normal 38 2 6 2 2" xfId="14816"/>
    <cellStyle name="Normal 38 2 6 2 3" xfId="8832"/>
    <cellStyle name="Normal 38 2 6 3" xfId="7792"/>
    <cellStyle name="Normal 38 2 6 4" xfId="13003"/>
    <cellStyle name="Normal 38 2 6 5" xfId="5964"/>
    <cellStyle name="Normal 38 2 7" xfId="2637"/>
    <cellStyle name="Normal 38 2 7 2" xfId="13303"/>
    <cellStyle name="Normal 38 2 7 3" xfId="8833"/>
    <cellStyle name="Normal 38 2 8" xfId="8834"/>
    <cellStyle name="Normal 38 2 9" xfId="6276"/>
    <cellStyle name="Normal 38 3" xfId="606"/>
    <cellStyle name="Normal 38 3 10" xfId="11533"/>
    <cellStyle name="Normal 38 3 11" xfId="4494"/>
    <cellStyle name="Normal 38 3 2" xfId="748"/>
    <cellStyle name="Normal 38 3 2 2" xfId="1213"/>
    <cellStyle name="Normal 38 3 2 2 2" xfId="1502"/>
    <cellStyle name="Normal 38 3 2 2 2 2" xfId="3459"/>
    <cellStyle name="Normal 38 3 2 2 2 2 2" xfId="14125"/>
    <cellStyle name="Normal 38 3 2 2 2 2 3" xfId="8835"/>
    <cellStyle name="Normal 38 3 2 2 2 3" xfId="8836"/>
    <cellStyle name="Normal 38 3 2 2 2 4" xfId="7098"/>
    <cellStyle name="Normal 38 3 2 2 2 5" xfId="12312"/>
    <cellStyle name="Normal 38 3 2 2 2 6" xfId="5273"/>
    <cellStyle name="Normal 38 3 2 2 3" xfId="3182"/>
    <cellStyle name="Normal 38 3 2 2 3 2" xfId="13848"/>
    <cellStyle name="Normal 38 3 2 2 3 3" xfId="8837"/>
    <cellStyle name="Normal 38 3 2 2 4" xfId="8838"/>
    <cellStyle name="Normal 38 3 2 2 5" xfId="6821"/>
    <cellStyle name="Normal 38 3 2 2 6" xfId="12035"/>
    <cellStyle name="Normal 38 3 2 2 7" xfId="4996"/>
    <cellStyle name="Normal 38 3 2 3" xfId="1501"/>
    <cellStyle name="Normal 38 3 2 3 2" xfId="3458"/>
    <cellStyle name="Normal 38 3 2 3 2 2" xfId="14124"/>
    <cellStyle name="Normal 38 3 2 3 2 3" xfId="8839"/>
    <cellStyle name="Normal 38 3 2 3 3" xfId="8840"/>
    <cellStyle name="Normal 38 3 2 3 4" xfId="7097"/>
    <cellStyle name="Normal 38 3 2 3 5" xfId="12311"/>
    <cellStyle name="Normal 38 3 2 3 6" xfId="5272"/>
    <cellStyle name="Normal 38 3 2 4" xfId="2815"/>
    <cellStyle name="Normal 38 3 2 4 2" xfId="13481"/>
    <cellStyle name="Normal 38 3 2 4 3" xfId="8841"/>
    <cellStyle name="Normal 38 3 2 5" xfId="8842"/>
    <cellStyle name="Normal 38 3 2 6" xfId="6454"/>
    <cellStyle name="Normal 38 3 2 7" xfId="11668"/>
    <cellStyle name="Normal 38 3 2 8" xfId="4629"/>
    <cellStyle name="Normal 38 3 3" xfId="901"/>
    <cellStyle name="Normal 38 3 3 2" xfId="1503"/>
    <cellStyle name="Normal 38 3 3 2 2" xfId="3460"/>
    <cellStyle name="Normal 38 3 3 2 2 2" xfId="14126"/>
    <cellStyle name="Normal 38 3 3 2 2 3" xfId="8843"/>
    <cellStyle name="Normal 38 3 3 2 3" xfId="8844"/>
    <cellStyle name="Normal 38 3 3 2 4" xfId="7099"/>
    <cellStyle name="Normal 38 3 3 2 5" xfId="12313"/>
    <cellStyle name="Normal 38 3 3 2 6" xfId="5274"/>
    <cellStyle name="Normal 38 3 3 3" xfId="2953"/>
    <cellStyle name="Normal 38 3 3 3 2" xfId="13619"/>
    <cellStyle name="Normal 38 3 3 3 3" xfId="8845"/>
    <cellStyle name="Normal 38 3 3 4" xfId="8846"/>
    <cellStyle name="Normal 38 3 3 5" xfId="6592"/>
    <cellStyle name="Normal 38 3 3 6" xfId="11806"/>
    <cellStyle name="Normal 38 3 3 7" xfId="4767"/>
    <cellStyle name="Normal 38 3 4" xfId="1500"/>
    <cellStyle name="Normal 38 3 4 2" xfId="3457"/>
    <cellStyle name="Normal 38 3 4 2 2" xfId="14123"/>
    <cellStyle name="Normal 38 3 4 2 3" xfId="8847"/>
    <cellStyle name="Normal 38 3 4 3" xfId="8848"/>
    <cellStyle name="Normal 38 3 4 4" xfId="7096"/>
    <cellStyle name="Normal 38 3 4 5" xfId="12310"/>
    <cellStyle name="Normal 38 3 4 6" xfId="5271"/>
    <cellStyle name="Normal 38 3 5" xfId="2208"/>
    <cellStyle name="Normal 38 3 5 2" xfId="4061"/>
    <cellStyle name="Normal 38 3 5 2 2" xfId="14724"/>
    <cellStyle name="Normal 38 3 5 2 3" xfId="8849"/>
    <cellStyle name="Normal 38 3 5 3" xfId="8850"/>
    <cellStyle name="Normal 38 3 5 4" xfId="7700"/>
    <cellStyle name="Normal 38 3 5 5" xfId="12911"/>
    <cellStyle name="Normal 38 3 5 6" xfId="5872"/>
    <cellStyle name="Normal 38 3 6" xfId="2352"/>
    <cellStyle name="Normal 38 3 6 2" xfId="4196"/>
    <cellStyle name="Normal 38 3 6 2 2" xfId="14859"/>
    <cellStyle name="Normal 38 3 6 2 3" xfId="8851"/>
    <cellStyle name="Normal 38 3 6 3" xfId="7835"/>
    <cellStyle name="Normal 38 3 6 4" xfId="13046"/>
    <cellStyle name="Normal 38 3 6 5" xfId="6007"/>
    <cellStyle name="Normal 38 3 7" xfId="2680"/>
    <cellStyle name="Normal 38 3 7 2" xfId="13346"/>
    <cellStyle name="Normal 38 3 7 3" xfId="8852"/>
    <cellStyle name="Normal 38 3 8" xfId="8853"/>
    <cellStyle name="Normal 38 3 9" xfId="6319"/>
    <cellStyle name="Normal 38 4" xfId="441"/>
    <cellStyle name="Normal 38 4 2" xfId="1011"/>
    <cellStyle name="Normal 38 4 2 2" xfId="1505"/>
    <cellStyle name="Normal 38 4 2 2 2" xfId="3462"/>
    <cellStyle name="Normal 38 4 2 2 2 2" xfId="14128"/>
    <cellStyle name="Normal 38 4 2 2 2 3" xfId="8854"/>
    <cellStyle name="Normal 38 4 2 2 3" xfId="8855"/>
    <cellStyle name="Normal 38 4 2 2 4" xfId="7101"/>
    <cellStyle name="Normal 38 4 2 2 5" xfId="12315"/>
    <cellStyle name="Normal 38 4 2 2 6" xfId="5276"/>
    <cellStyle name="Normal 38 4 2 3" xfId="3043"/>
    <cellStyle name="Normal 38 4 2 3 2" xfId="13709"/>
    <cellStyle name="Normal 38 4 2 3 3" xfId="8856"/>
    <cellStyle name="Normal 38 4 2 4" xfId="8857"/>
    <cellStyle name="Normal 38 4 2 5" xfId="6682"/>
    <cellStyle name="Normal 38 4 2 6" xfId="11896"/>
    <cellStyle name="Normal 38 4 2 7" xfId="4857"/>
    <cellStyle name="Normal 38 4 3" xfId="1504"/>
    <cellStyle name="Normal 38 4 3 2" xfId="3461"/>
    <cellStyle name="Normal 38 4 3 2 2" xfId="14127"/>
    <cellStyle name="Normal 38 4 3 2 3" xfId="8858"/>
    <cellStyle name="Normal 38 4 3 3" xfId="8859"/>
    <cellStyle name="Normal 38 4 3 4" xfId="7100"/>
    <cellStyle name="Normal 38 4 3 5" xfId="12314"/>
    <cellStyle name="Normal 38 4 3 6" xfId="5275"/>
    <cellStyle name="Normal 38 4 4" xfId="2591"/>
    <cellStyle name="Normal 38 4 4 2" xfId="13257"/>
    <cellStyle name="Normal 38 4 4 3" xfId="8860"/>
    <cellStyle name="Normal 38 4 5" xfId="8861"/>
    <cellStyle name="Normal 38 4 6" xfId="6230"/>
    <cellStyle name="Normal 38 4 7" xfId="11444"/>
    <cellStyle name="Normal 38 4 8" xfId="4405"/>
    <cellStyle name="Normal 38 5" xfId="658"/>
    <cellStyle name="Normal 38 5 2" xfId="1124"/>
    <cellStyle name="Normal 38 5 2 2" xfId="1507"/>
    <cellStyle name="Normal 38 5 2 2 2" xfId="3464"/>
    <cellStyle name="Normal 38 5 2 2 2 2" xfId="14130"/>
    <cellStyle name="Normal 38 5 2 2 2 3" xfId="8862"/>
    <cellStyle name="Normal 38 5 2 2 3" xfId="8863"/>
    <cellStyle name="Normal 38 5 2 2 4" xfId="7103"/>
    <cellStyle name="Normal 38 5 2 2 5" xfId="12317"/>
    <cellStyle name="Normal 38 5 2 2 6" xfId="5278"/>
    <cellStyle name="Normal 38 5 2 3" xfId="3093"/>
    <cellStyle name="Normal 38 5 2 3 2" xfId="13759"/>
    <cellStyle name="Normal 38 5 2 3 3" xfId="8864"/>
    <cellStyle name="Normal 38 5 2 4" xfId="8865"/>
    <cellStyle name="Normal 38 5 2 5" xfId="6732"/>
    <cellStyle name="Normal 38 5 2 6" xfId="11946"/>
    <cellStyle name="Normal 38 5 2 7" xfId="4907"/>
    <cellStyle name="Normal 38 5 3" xfId="1506"/>
    <cellStyle name="Normal 38 5 3 2" xfId="3463"/>
    <cellStyle name="Normal 38 5 3 2 2" xfId="14129"/>
    <cellStyle name="Normal 38 5 3 2 3" xfId="8866"/>
    <cellStyle name="Normal 38 5 3 3" xfId="8867"/>
    <cellStyle name="Normal 38 5 3 4" xfId="7102"/>
    <cellStyle name="Normal 38 5 3 5" xfId="12316"/>
    <cellStyle name="Normal 38 5 3 6" xfId="5277"/>
    <cellStyle name="Normal 38 5 4" xfId="2726"/>
    <cellStyle name="Normal 38 5 4 2" xfId="13392"/>
    <cellStyle name="Normal 38 5 4 3" xfId="8868"/>
    <cellStyle name="Normal 38 5 5" xfId="8869"/>
    <cellStyle name="Normal 38 5 6" xfId="6365"/>
    <cellStyle name="Normal 38 5 7" xfId="11579"/>
    <cellStyle name="Normal 38 5 8" xfId="4540"/>
    <cellStyle name="Normal 38 6" xfId="325"/>
    <cellStyle name="Normal 38 6 2" xfId="953"/>
    <cellStyle name="Normal 38 6 2 2" xfId="1509"/>
    <cellStyle name="Normal 38 6 2 2 2" xfId="3466"/>
    <cellStyle name="Normal 38 6 2 2 2 2" xfId="14132"/>
    <cellStyle name="Normal 38 6 2 2 2 3" xfId="8870"/>
    <cellStyle name="Normal 38 6 2 2 3" xfId="8871"/>
    <cellStyle name="Normal 38 6 2 2 4" xfId="7105"/>
    <cellStyle name="Normal 38 6 2 2 5" xfId="12319"/>
    <cellStyle name="Normal 38 6 2 2 6" xfId="5280"/>
    <cellStyle name="Normal 38 6 2 3" xfId="2999"/>
    <cellStyle name="Normal 38 6 2 3 2" xfId="13665"/>
    <cellStyle name="Normal 38 6 2 3 3" xfId="8872"/>
    <cellStyle name="Normal 38 6 2 4" xfId="8873"/>
    <cellStyle name="Normal 38 6 2 5" xfId="6638"/>
    <cellStyle name="Normal 38 6 2 6" xfId="11852"/>
    <cellStyle name="Normal 38 6 2 7" xfId="4813"/>
    <cellStyle name="Normal 38 6 3" xfId="1508"/>
    <cellStyle name="Normal 38 6 3 2" xfId="3465"/>
    <cellStyle name="Normal 38 6 3 2 2" xfId="14131"/>
    <cellStyle name="Normal 38 6 3 2 3" xfId="8874"/>
    <cellStyle name="Normal 38 6 3 3" xfId="8875"/>
    <cellStyle name="Normal 38 6 3 4" xfId="7104"/>
    <cellStyle name="Normal 38 6 3 5" xfId="12318"/>
    <cellStyle name="Normal 38 6 3 6" xfId="5279"/>
    <cellStyle name="Normal 38 6 4" xfId="2542"/>
    <cellStyle name="Normal 38 6 4 2" xfId="13208"/>
    <cellStyle name="Normal 38 6 4 3" xfId="8876"/>
    <cellStyle name="Normal 38 6 5" xfId="8877"/>
    <cellStyle name="Normal 38 6 6" xfId="6181"/>
    <cellStyle name="Normal 38 6 7" xfId="11395"/>
    <cellStyle name="Normal 38 6 8" xfId="4356"/>
    <cellStyle name="Normal 38 7" xfId="807"/>
    <cellStyle name="Normal 38 7 2" xfId="1510"/>
    <cellStyle name="Normal 38 7 2 2" xfId="3467"/>
    <cellStyle name="Normal 38 7 2 2 2" xfId="14133"/>
    <cellStyle name="Normal 38 7 2 2 3" xfId="8878"/>
    <cellStyle name="Normal 38 7 2 3" xfId="8879"/>
    <cellStyle name="Normal 38 7 2 4" xfId="7106"/>
    <cellStyle name="Normal 38 7 2 5" xfId="12320"/>
    <cellStyle name="Normal 38 7 2 6" xfId="5281"/>
    <cellStyle name="Normal 38 7 3" xfId="2864"/>
    <cellStyle name="Normal 38 7 3 2" xfId="13530"/>
    <cellStyle name="Normal 38 7 3 3" xfId="8880"/>
    <cellStyle name="Normal 38 7 4" xfId="8881"/>
    <cellStyle name="Normal 38 7 5" xfId="6503"/>
    <cellStyle name="Normal 38 7 6" xfId="11717"/>
    <cellStyle name="Normal 38 7 7" xfId="4678"/>
    <cellStyle name="Normal 38 8" xfId="1274"/>
    <cellStyle name="Normal 38 8 2" xfId="3231"/>
    <cellStyle name="Normal 38 8 2 2" xfId="13897"/>
    <cellStyle name="Normal 38 8 2 3" xfId="8882"/>
    <cellStyle name="Normal 38 8 3" xfId="8883"/>
    <cellStyle name="Normal 38 8 4" xfId="6870"/>
    <cellStyle name="Normal 38 8 5" xfId="12084"/>
    <cellStyle name="Normal 38 8 6" xfId="5045"/>
    <cellStyle name="Normal 38 9" xfId="217"/>
    <cellStyle name="Normal 38 9 2" xfId="2497"/>
    <cellStyle name="Normal 38 9 2 2" xfId="13164"/>
    <cellStyle name="Normal 38 9 2 3" xfId="8884"/>
    <cellStyle name="Normal 38 9 3" xfId="8885"/>
    <cellStyle name="Normal 38 9 4" xfId="6136"/>
    <cellStyle name="Normal 38 9 5" xfId="11351"/>
    <cellStyle name="Normal 38 9 6" xfId="4312"/>
    <cellStyle name="Normal 39" xfId="148"/>
    <cellStyle name="Normal 39 2" xfId="522"/>
    <cellStyle name="Normal 39 2 2" xfId="1070"/>
    <cellStyle name="Normal 39 3" xfId="383"/>
    <cellStyle name="Normal 39 4" xfId="267"/>
    <cellStyle name="Normal 39 5" xfId="181"/>
    <cellStyle name="Normal 4" xfId="20"/>
    <cellStyle name="Normal 4 2" xfId="175"/>
    <cellStyle name="Normal 4 2 2" xfId="984"/>
    <cellStyle name="Normal 4 3" xfId="523"/>
    <cellStyle name="Normal 4 4" xfId="837"/>
    <cellStyle name="Normal 4 5" xfId="2055"/>
    <cellStyle name="Normal 40" xfId="149"/>
    <cellStyle name="Normal 40 2" xfId="524"/>
    <cellStyle name="Normal 40 2 2" xfId="1071"/>
    <cellStyle name="Normal 40 3" xfId="385"/>
    <cellStyle name="Normal 40 4" xfId="269"/>
    <cellStyle name="Normal 40 5" xfId="182"/>
    <cellStyle name="Normal 41" xfId="150"/>
    <cellStyle name="Normal 41 2" xfId="525"/>
    <cellStyle name="Normal 41 2 2" xfId="1072"/>
    <cellStyle name="Normal 41 3" xfId="387"/>
    <cellStyle name="Normal 41 4" xfId="271"/>
    <cellStyle name="Normal 41 5" xfId="183"/>
    <cellStyle name="Normal 42" xfId="151"/>
    <cellStyle name="Normal 42 2" xfId="526"/>
    <cellStyle name="Normal 42 2 2" xfId="1073"/>
    <cellStyle name="Normal 42 3" xfId="389"/>
    <cellStyle name="Normal 42 4" xfId="273"/>
    <cellStyle name="Normal 42 5" xfId="184"/>
    <cellStyle name="Normal 43" xfId="152"/>
    <cellStyle name="Normal 43 2" xfId="527"/>
    <cellStyle name="Normal 43 2 2" xfId="1074"/>
    <cellStyle name="Normal 43 3" xfId="391"/>
    <cellStyle name="Normal 43 4" xfId="275"/>
    <cellStyle name="Normal 43 5" xfId="185"/>
    <cellStyle name="Normal 44" xfId="153"/>
    <cellStyle name="Normal 44 2" xfId="528"/>
    <cellStyle name="Normal 44 2 2" xfId="1075"/>
    <cellStyle name="Normal 44 3" xfId="393"/>
    <cellStyle name="Normal 44 4" xfId="277"/>
    <cellStyle name="Normal 44 5" xfId="186"/>
    <cellStyle name="Normal 45" xfId="154"/>
    <cellStyle name="Normal 45 2" xfId="529"/>
    <cellStyle name="Normal 45 2 2" xfId="1076"/>
    <cellStyle name="Normal 45 3" xfId="394"/>
    <cellStyle name="Normal 45 4" xfId="278"/>
    <cellStyle name="Normal 45 5" xfId="187"/>
    <cellStyle name="Normal 46" xfId="155"/>
    <cellStyle name="Normal 46 2" xfId="530"/>
    <cellStyle name="Normal 46 2 2" xfId="1077"/>
    <cellStyle name="Normal 46 3" xfId="396"/>
    <cellStyle name="Normal 46 4" xfId="280"/>
    <cellStyle name="Normal 46 5" xfId="188"/>
    <cellStyle name="Normal 47" xfId="156"/>
    <cellStyle name="Normal 47 2" xfId="531"/>
    <cellStyle name="Normal 47 2 2" xfId="1078"/>
    <cellStyle name="Normal 47 3" xfId="398"/>
    <cellStyle name="Normal 47 4" xfId="282"/>
    <cellStyle name="Normal 47 5" xfId="189"/>
    <cellStyle name="Normal 48" xfId="157"/>
    <cellStyle name="Normal 48 2" xfId="532"/>
    <cellStyle name="Normal 48 2 2" xfId="1079"/>
    <cellStyle name="Normal 48 3" xfId="400"/>
    <cellStyle name="Normal 48 4" xfId="284"/>
    <cellStyle name="Normal 48 5" xfId="190"/>
    <cellStyle name="Normal 49" xfId="158"/>
    <cellStyle name="Normal 49 2" xfId="533"/>
    <cellStyle name="Normal 49 2 2" xfId="1080"/>
    <cellStyle name="Normal 49 3" xfId="402"/>
    <cellStyle name="Normal 49 4" xfId="286"/>
    <cellStyle name="Normal 49 5" xfId="191"/>
    <cellStyle name="Normal 5" xfId="23"/>
    <cellStyle name="Normal 5 10" xfId="808"/>
    <cellStyle name="Normal 5 10 2" xfId="1511"/>
    <cellStyle name="Normal 5 10 2 2" xfId="3468"/>
    <cellStyle name="Normal 5 10 2 2 2" xfId="14134"/>
    <cellStyle name="Normal 5 10 2 2 3" xfId="8886"/>
    <cellStyle name="Normal 5 10 2 3" xfId="8887"/>
    <cellStyle name="Normal 5 10 2 4" xfId="7107"/>
    <cellStyle name="Normal 5 10 2 5" xfId="12321"/>
    <cellStyle name="Normal 5 10 2 6" xfId="5282"/>
    <cellStyle name="Normal 5 10 3" xfId="2865"/>
    <cellStyle name="Normal 5 10 3 2" xfId="13531"/>
    <cellStyle name="Normal 5 10 3 3" xfId="8888"/>
    <cellStyle name="Normal 5 10 4" xfId="8889"/>
    <cellStyle name="Normal 5 10 5" xfId="6504"/>
    <cellStyle name="Normal 5 10 6" xfId="11718"/>
    <cellStyle name="Normal 5 10 7" xfId="4679"/>
    <cellStyle name="Normal 5 11" xfId="1275"/>
    <cellStyle name="Normal 5 11 2" xfId="3232"/>
    <cellStyle name="Normal 5 11 2 2" xfId="13898"/>
    <cellStyle name="Normal 5 11 2 3" xfId="8890"/>
    <cellStyle name="Normal 5 11 3" xfId="8891"/>
    <cellStyle name="Normal 5 11 4" xfId="6871"/>
    <cellStyle name="Normal 5 11 5" xfId="12085"/>
    <cellStyle name="Normal 5 11 6" xfId="5046"/>
    <cellStyle name="Normal 5 12" xfId="218"/>
    <cellStyle name="Normal 5 12 2" xfId="2498"/>
    <cellStyle name="Normal 5 12 2 2" xfId="13165"/>
    <cellStyle name="Normal 5 12 2 3" xfId="8892"/>
    <cellStyle name="Normal 5 12 3" xfId="8893"/>
    <cellStyle name="Normal 5 12 4" xfId="6137"/>
    <cellStyle name="Normal 5 12 5" xfId="11352"/>
    <cellStyle name="Normal 5 12 6" xfId="4313"/>
    <cellStyle name="Normal 5 13" xfId="2088"/>
    <cellStyle name="Normal 5 14" xfId="2113"/>
    <cellStyle name="Normal 5 14 2" xfId="3972"/>
    <cellStyle name="Normal 5 14 2 2" xfId="14635"/>
    <cellStyle name="Normal 5 14 2 3" xfId="8894"/>
    <cellStyle name="Normal 5 14 3" xfId="8895"/>
    <cellStyle name="Normal 5 14 4" xfId="7611"/>
    <cellStyle name="Normal 5 14 5" xfId="12822"/>
    <cellStyle name="Normal 5 14 6" xfId="5783"/>
    <cellStyle name="Normal 5 15" xfId="2264"/>
    <cellStyle name="Normal 5 15 2" xfId="4108"/>
    <cellStyle name="Normal 5 15 2 2" xfId="14771"/>
    <cellStyle name="Normal 5 15 2 3" xfId="8896"/>
    <cellStyle name="Normal 5 15 3" xfId="7747"/>
    <cellStyle name="Normal 5 15 4" xfId="12958"/>
    <cellStyle name="Normal 5 15 5" xfId="5919"/>
    <cellStyle name="Normal 5 16" xfId="2443"/>
    <cellStyle name="Normal 5 16 2" xfId="8897"/>
    <cellStyle name="Normal 5 16 3" xfId="13111"/>
    <cellStyle name="Normal 5 16 4" xfId="6041"/>
    <cellStyle name="Normal 5 17" xfId="8898"/>
    <cellStyle name="Normal 5 18" xfId="6082"/>
    <cellStyle name="Normal 5 19" xfId="11298"/>
    <cellStyle name="Normal 5 2" xfId="53"/>
    <cellStyle name="Normal 5 2 10" xfId="1276"/>
    <cellStyle name="Normal 5 2 10 2" xfId="3233"/>
    <cellStyle name="Normal 5 2 10 2 2" xfId="13899"/>
    <cellStyle name="Normal 5 2 10 2 3" xfId="8899"/>
    <cellStyle name="Normal 5 2 10 3" xfId="8900"/>
    <cellStyle name="Normal 5 2 10 4" xfId="6872"/>
    <cellStyle name="Normal 5 2 10 5" xfId="12086"/>
    <cellStyle name="Normal 5 2 10 6" xfId="5047"/>
    <cellStyle name="Normal 5 2 11" xfId="219"/>
    <cellStyle name="Normal 5 2 11 2" xfId="2499"/>
    <cellStyle name="Normal 5 2 11 2 2" xfId="13166"/>
    <cellStyle name="Normal 5 2 11 2 3" xfId="8901"/>
    <cellStyle name="Normal 5 2 11 3" xfId="8902"/>
    <cellStyle name="Normal 5 2 11 4" xfId="6138"/>
    <cellStyle name="Normal 5 2 11 5" xfId="11353"/>
    <cellStyle name="Normal 5 2 11 6" xfId="4314"/>
    <cellStyle name="Normal 5 2 12" xfId="2114"/>
    <cellStyle name="Normal 5 2 12 2" xfId="3973"/>
    <cellStyle name="Normal 5 2 12 2 2" xfId="14636"/>
    <cellStyle name="Normal 5 2 12 2 3" xfId="8903"/>
    <cellStyle name="Normal 5 2 12 3" xfId="8904"/>
    <cellStyle name="Normal 5 2 12 4" xfId="7612"/>
    <cellStyle name="Normal 5 2 12 5" xfId="12823"/>
    <cellStyle name="Normal 5 2 12 6" xfId="5784"/>
    <cellStyle name="Normal 5 2 13" xfId="2265"/>
    <cellStyle name="Normal 5 2 13 2" xfId="4109"/>
    <cellStyle name="Normal 5 2 13 2 2" xfId="14772"/>
    <cellStyle name="Normal 5 2 13 2 3" xfId="8905"/>
    <cellStyle name="Normal 5 2 13 3" xfId="7748"/>
    <cellStyle name="Normal 5 2 13 4" xfId="12959"/>
    <cellStyle name="Normal 5 2 13 5" xfId="5920"/>
    <cellStyle name="Normal 5 2 14" xfId="2423"/>
    <cellStyle name="Normal 5 2 14 2" xfId="8906"/>
    <cellStyle name="Normal 5 2 14 3" xfId="13098"/>
    <cellStyle name="Normal 5 2 14 4" xfId="6047"/>
    <cellStyle name="Normal 5 2 15" xfId="2449"/>
    <cellStyle name="Normal 5 2 15 2" xfId="13117"/>
    <cellStyle name="Normal 5 2 15 3" xfId="8907"/>
    <cellStyle name="Normal 5 2 16" xfId="6088"/>
    <cellStyle name="Normal 5 2 17" xfId="11304"/>
    <cellStyle name="Normal 5 2 18" xfId="4265"/>
    <cellStyle name="Normal 5 2 2" xfId="100"/>
    <cellStyle name="Normal 5 2 2 10" xfId="2115"/>
    <cellStyle name="Normal 5 2 2 10 2" xfId="3974"/>
    <cellStyle name="Normal 5 2 2 10 2 2" xfId="14637"/>
    <cellStyle name="Normal 5 2 2 10 2 3" xfId="8908"/>
    <cellStyle name="Normal 5 2 2 10 3" xfId="8909"/>
    <cellStyle name="Normal 5 2 2 10 4" xfId="7613"/>
    <cellStyle name="Normal 5 2 2 10 5" xfId="12824"/>
    <cellStyle name="Normal 5 2 2 10 6" xfId="5785"/>
    <cellStyle name="Normal 5 2 2 11" xfId="2266"/>
    <cellStyle name="Normal 5 2 2 11 2" xfId="4110"/>
    <cellStyle name="Normal 5 2 2 11 2 2" xfId="14773"/>
    <cellStyle name="Normal 5 2 2 11 2 3" xfId="8910"/>
    <cellStyle name="Normal 5 2 2 11 3" xfId="7749"/>
    <cellStyle name="Normal 5 2 2 11 4" xfId="12960"/>
    <cellStyle name="Normal 5 2 2 11 5" xfId="5921"/>
    <cellStyle name="Normal 5 2 2 12" xfId="2458"/>
    <cellStyle name="Normal 5 2 2 12 2" xfId="8911"/>
    <cellStyle name="Normal 5 2 2 12 3" xfId="13126"/>
    <cellStyle name="Normal 5 2 2 12 4" xfId="6063"/>
    <cellStyle name="Normal 5 2 2 13" xfId="8912"/>
    <cellStyle name="Normal 5 2 2 14" xfId="6097"/>
    <cellStyle name="Normal 5 2 2 15" xfId="11313"/>
    <cellStyle name="Normal 5 2 2 16" xfId="4274"/>
    <cellStyle name="Normal 5 2 2 2" xfId="536"/>
    <cellStyle name="Normal 5 2 2 2 10" xfId="11493"/>
    <cellStyle name="Normal 5 2 2 2 11" xfId="4454"/>
    <cellStyle name="Normal 5 2 2 2 2" xfId="707"/>
    <cellStyle name="Normal 5 2 2 2 2 2" xfId="1173"/>
    <cellStyle name="Normal 5 2 2 2 2 2 2" xfId="1514"/>
    <cellStyle name="Normal 5 2 2 2 2 2 2 2" xfId="3471"/>
    <cellStyle name="Normal 5 2 2 2 2 2 2 2 2" xfId="14137"/>
    <cellStyle name="Normal 5 2 2 2 2 2 2 2 3" xfId="8913"/>
    <cellStyle name="Normal 5 2 2 2 2 2 2 3" xfId="8914"/>
    <cellStyle name="Normal 5 2 2 2 2 2 2 4" xfId="7110"/>
    <cellStyle name="Normal 5 2 2 2 2 2 2 5" xfId="12324"/>
    <cellStyle name="Normal 5 2 2 2 2 2 2 6" xfId="5285"/>
    <cellStyle name="Normal 5 2 2 2 2 2 3" xfId="3142"/>
    <cellStyle name="Normal 5 2 2 2 2 2 3 2" xfId="13808"/>
    <cellStyle name="Normal 5 2 2 2 2 2 3 3" xfId="8915"/>
    <cellStyle name="Normal 5 2 2 2 2 2 4" xfId="8916"/>
    <cellStyle name="Normal 5 2 2 2 2 2 5" xfId="6781"/>
    <cellStyle name="Normal 5 2 2 2 2 2 6" xfId="11995"/>
    <cellStyle name="Normal 5 2 2 2 2 2 7" xfId="4956"/>
    <cellStyle name="Normal 5 2 2 2 2 3" xfId="1513"/>
    <cellStyle name="Normal 5 2 2 2 2 3 2" xfId="3470"/>
    <cellStyle name="Normal 5 2 2 2 2 3 2 2" xfId="14136"/>
    <cellStyle name="Normal 5 2 2 2 2 3 2 3" xfId="8917"/>
    <cellStyle name="Normal 5 2 2 2 2 3 3" xfId="8918"/>
    <cellStyle name="Normal 5 2 2 2 2 3 4" xfId="7109"/>
    <cellStyle name="Normal 5 2 2 2 2 3 5" xfId="12323"/>
    <cellStyle name="Normal 5 2 2 2 2 3 6" xfId="5284"/>
    <cellStyle name="Normal 5 2 2 2 2 4" xfId="2775"/>
    <cellStyle name="Normal 5 2 2 2 2 4 2" xfId="13441"/>
    <cellStyle name="Normal 5 2 2 2 2 4 3" xfId="8919"/>
    <cellStyle name="Normal 5 2 2 2 2 5" xfId="8920"/>
    <cellStyle name="Normal 5 2 2 2 2 6" xfId="6414"/>
    <cellStyle name="Normal 5 2 2 2 2 7" xfId="11628"/>
    <cellStyle name="Normal 5 2 2 2 2 8" xfId="4589"/>
    <cellStyle name="Normal 5 2 2 2 3" xfId="860"/>
    <cellStyle name="Normal 5 2 2 2 3 2" xfId="1515"/>
    <cellStyle name="Normal 5 2 2 2 3 2 2" xfId="3472"/>
    <cellStyle name="Normal 5 2 2 2 3 2 2 2" xfId="14138"/>
    <cellStyle name="Normal 5 2 2 2 3 2 2 3" xfId="8921"/>
    <cellStyle name="Normal 5 2 2 2 3 2 3" xfId="8922"/>
    <cellStyle name="Normal 5 2 2 2 3 2 4" xfId="7111"/>
    <cellStyle name="Normal 5 2 2 2 3 2 5" xfId="12325"/>
    <cellStyle name="Normal 5 2 2 2 3 2 6" xfId="5286"/>
    <cellStyle name="Normal 5 2 2 2 3 3" xfId="2913"/>
    <cellStyle name="Normal 5 2 2 2 3 3 2" xfId="13579"/>
    <cellStyle name="Normal 5 2 2 2 3 3 3" xfId="8923"/>
    <cellStyle name="Normal 5 2 2 2 3 4" xfId="8924"/>
    <cellStyle name="Normal 5 2 2 2 3 5" xfId="6552"/>
    <cellStyle name="Normal 5 2 2 2 3 6" xfId="11766"/>
    <cellStyle name="Normal 5 2 2 2 3 7" xfId="4727"/>
    <cellStyle name="Normal 5 2 2 2 4" xfId="1512"/>
    <cellStyle name="Normal 5 2 2 2 4 2" xfId="3469"/>
    <cellStyle name="Normal 5 2 2 2 4 2 2" xfId="14135"/>
    <cellStyle name="Normal 5 2 2 2 4 2 3" xfId="8925"/>
    <cellStyle name="Normal 5 2 2 2 4 3" xfId="8926"/>
    <cellStyle name="Normal 5 2 2 2 4 4" xfId="7108"/>
    <cellStyle name="Normal 5 2 2 2 4 5" xfId="12322"/>
    <cellStyle name="Normal 5 2 2 2 4 6" xfId="5283"/>
    <cellStyle name="Normal 5 2 2 2 5" xfId="2167"/>
    <cellStyle name="Normal 5 2 2 2 5 2" xfId="4021"/>
    <cellStyle name="Normal 5 2 2 2 5 2 2" xfId="14684"/>
    <cellStyle name="Normal 5 2 2 2 5 2 3" xfId="8927"/>
    <cellStyle name="Normal 5 2 2 2 5 3" xfId="8928"/>
    <cellStyle name="Normal 5 2 2 2 5 4" xfId="7660"/>
    <cellStyle name="Normal 5 2 2 2 5 5" xfId="12871"/>
    <cellStyle name="Normal 5 2 2 2 5 6" xfId="5832"/>
    <cellStyle name="Normal 5 2 2 2 6" xfId="2312"/>
    <cellStyle name="Normal 5 2 2 2 6 2" xfId="4156"/>
    <cellStyle name="Normal 5 2 2 2 6 2 2" xfId="14819"/>
    <cellStyle name="Normal 5 2 2 2 6 2 3" xfId="8929"/>
    <cellStyle name="Normal 5 2 2 2 6 3" xfId="7795"/>
    <cellStyle name="Normal 5 2 2 2 6 4" xfId="13006"/>
    <cellStyle name="Normal 5 2 2 2 6 5" xfId="5967"/>
    <cellStyle name="Normal 5 2 2 2 7" xfId="2640"/>
    <cellStyle name="Normal 5 2 2 2 7 2" xfId="13306"/>
    <cellStyle name="Normal 5 2 2 2 7 3" xfId="8930"/>
    <cellStyle name="Normal 5 2 2 2 8" xfId="8931"/>
    <cellStyle name="Normal 5 2 2 2 9" xfId="6279"/>
    <cellStyle name="Normal 5 2 2 3" xfId="610"/>
    <cellStyle name="Normal 5 2 2 3 10" xfId="11536"/>
    <cellStyle name="Normal 5 2 2 3 11" xfId="4497"/>
    <cellStyle name="Normal 5 2 2 3 2" xfId="751"/>
    <cellStyle name="Normal 5 2 2 3 2 2" xfId="1216"/>
    <cellStyle name="Normal 5 2 2 3 2 2 2" xfId="1518"/>
    <cellStyle name="Normal 5 2 2 3 2 2 2 2" xfId="3475"/>
    <cellStyle name="Normal 5 2 2 3 2 2 2 2 2" xfId="14141"/>
    <cellStyle name="Normal 5 2 2 3 2 2 2 2 3" xfId="8932"/>
    <cellStyle name="Normal 5 2 2 3 2 2 2 3" xfId="8933"/>
    <cellStyle name="Normal 5 2 2 3 2 2 2 4" xfId="7114"/>
    <cellStyle name="Normal 5 2 2 3 2 2 2 5" xfId="12328"/>
    <cellStyle name="Normal 5 2 2 3 2 2 2 6" xfId="5289"/>
    <cellStyle name="Normal 5 2 2 3 2 2 3" xfId="3185"/>
    <cellStyle name="Normal 5 2 2 3 2 2 3 2" xfId="13851"/>
    <cellStyle name="Normal 5 2 2 3 2 2 3 3" xfId="8934"/>
    <cellStyle name="Normal 5 2 2 3 2 2 4" xfId="8935"/>
    <cellStyle name="Normal 5 2 2 3 2 2 5" xfId="6824"/>
    <cellStyle name="Normal 5 2 2 3 2 2 6" xfId="12038"/>
    <cellStyle name="Normal 5 2 2 3 2 2 7" xfId="4999"/>
    <cellStyle name="Normal 5 2 2 3 2 3" xfId="1517"/>
    <cellStyle name="Normal 5 2 2 3 2 3 2" xfId="3474"/>
    <cellStyle name="Normal 5 2 2 3 2 3 2 2" xfId="14140"/>
    <cellStyle name="Normal 5 2 2 3 2 3 2 3" xfId="8936"/>
    <cellStyle name="Normal 5 2 2 3 2 3 3" xfId="8937"/>
    <cellStyle name="Normal 5 2 2 3 2 3 4" xfId="7113"/>
    <cellStyle name="Normal 5 2 2 3 2 3 5" xfId="12327"/>
    <cellStyle name="Normal 5 2 2 3 2 3 6" xfId="5288"/>
    <cellStyle name="Normal 5 2 2 3 2 4" xfId="2818"/>
    <cellStyle name="Normal 5 2 2 3 2 4 2" xfId="13484"/>
    <cellStyle name="Normal 5 2 2 3 2 4 3" xfId="8938"/>
    <cellStyle name="Normal 5 2 2 3 2 5" xfId="8939"/>
    <cellStyle name="Normal 5 2 2 3 2 6" xfId="6457"/>
    <cellStyle name="Normal 5 2 2 3 2 7" xfId="11671"/>
    <cellStyle name="Normal 5 2 2 3 2 8" xfId="4632"/>
    <cellStyle name="Normal 5 2 2 3 3" xfId="904"/>
    <cellStyle name="Normal 5 2 2 3 3 2" xfId="1519"/>
    <cellStyle name="Normal 5 2 2 3 3 2 2" xfId="3476"/>
    <cellStyle name="Normal 5 2 2 3 3 2 2 2" xfId="14142"/>
    <cellStyle name="Normal 5 2 2 3 3 2 2 3" xfId="8940"/>
    <cellStyle name="Normal 5 2 2 3 3 2 3" xfId="8941"/>
    <cellStyle name="Normal 5 2 2 3 3 2 4" xfId="7115"/>
    <cellStyle name="Normal 5 2 2 3 3 2 5" xfId="12329"/>
    <cellStyle name="Normal 5 2 2 3 3 2 6" xfId="5290"/>
    <cellStyle name="Normal 5 2 2 3 3 3" xfId="2956"/>
    <cellStyle name="Normal 5 2 2 3 3 3 2" xfId="13622"/>
    <cellStyle name="Normal 5 2 2 3 3 3 3" xfId="8942"/>
    <cellStyle name="Normal 5 2 2 3 3 4" xfId="8943"/>
    <cellStyle name="Normal 5 2 2 3 3 5" xfId="6595"/>
    <cellStyle name="Normal 5 2 2 3 3 6" xfId="11809"/>
    <cellStyle name="Normal 5 2 2 3 3 7" xfId="4770"/>
    <cellStyle name="Normal 5 2 2 3 4" xfId="1516"/>
    <cellStyle name="Normal 5 2 2 3 4 2" xfId="3473"/>
    <cellStyle name="Normal 5 2 2 3 4 2 2" xfId="14139"/>
    <cellStyle name="Normal 5 2 2 3 4 2 3" xfId="8944"/>
    <cellStyle name="Normal 5 2 2 3 4 3" xfId="8945"/>
    <cellStyle name="Normal 5 2 2 3 4 4" xfId="7112"/>
    <cellStyle name="Normal 5 2 2 3 4 5" xfId="12326"/>
    <cellStyle name="Normal 5 2 2 3 4 6" xfId="5287"/>
    <cellStyle name="Normal 5 2 2 3 5" xfId="2211"/>
    <cellStyle name="Normal 5 2 2 3 5 2" xfId="4064"/>
    <cellStyle name="Normal 5 2 2 3 5 2 2" xfId="14727"/>
    <cellStyle name="Normal 5 2 2 3 5 2 3" xfId="8946"/>
    <cellStyle name="Normal 5 2 2 3 5 3" xfId="8947"/>
    <cellStyle name="Normal 5 2 2 3 5 4" xfId="7703"/>
    <cellStyle name="Normal 5 2 2 3 5 5" xfId="12914"/>
    <cellStyle name="Normal 5 2 2 3 5 6" xfId="5875"/>
    <cellStyle name="Normal 5 2 2 3 6" xfId="2355"/>
    <cellStyle name="Normal 5 2 2 3 6 2" xfId="4199"/>
    <cellStyle name="Normal 5 2 2 3 6 2 2" xfId="14862"/>
    <cellStyle name="Normal 5 2 2 3 6 2 3" xfId="8948"/>
    <cellStyle name="Normal 5 2 2 3 6 3" xfId="7838"/>
    <cellStyle name="Normal 5 2 2 3 6 4" xfId="13049"/>
    <cellStyle name="Normal 5 2 2 3 6 5" xfId="6010"/>
    <cellStyle name="Normal 5 2 2 3 7" xfId="2683"/>
    <cellStyle name="Normal 5 2 2 3 7 2" xfId="13349"/>
    <cellStyle name="Normal 5 2 2 3 7 3" xfId="8949"/>
    <cellStyle name="Normal 5 2 2 3 8" xfId="8950"/>
    <cellStyle name="Normal 5 2 2 3 9" xfId="6322"/>
    <cellStyle name="Normal 5 2 2 4" xfId="444"/>
    <cellStyle name="Normal 5 2 2 4 2" xfId="1014"/>
    <cellStyle name="Normal 5 2 2 4 2 2" xfId="1521"/>
    <cellStyle name="Normal 5 2 2 4 2 2 2" xfId="3478"/>
    <cellStyle name="Normal 5 2 2 4 2 2 2 2" xfId="14144"/>
    <cellStyle name="Normal 5 2 2 4 2 2 2 3" xfId="8951"/>
    <cellStyle name="Normal 5 2 2 4 2 2 3" xfId="8952"/>
    <cellStyle name="Normal 5 2 2 4 2 2 4" xfId="7117"/>
    <cellStyle name="Normal 5 2 2 4 2 2 5" xfId="12331"/>
    <cellStyle name="Normal 5 2 2 4 2 2 6" xfId="5292"/>
    <cellStyle name="Normal 5 2 2 4 2 3" xfId="3046"/>
    <cellStyle name="Normal 5 2 2 4 2 3 2" xfId="13712"/>
    <cellStyle name="Normal 5 2 2 4 2 3 3" xfId="8953"/>
    <cellStyle name="Normal 5 2 2 4 2 4" xfId="8954"/>
    <cellStyle name="Normal 5 2 2 4 2 5" xfId="6685"/>
    <cellStyle name="Normal 5 2 2 4 2 6" xfId="11899"/>
    <cellStyle name="Normal 5 2 2 4 2 7" xfId="4860"/>
    <cellStyle name="Normal 5 2 2 4 3" xfId="1520"/>
    <cellStyle name="Normal 5 2 2 4 3 2" xfId="3477"/>
    <cellStyle name="Normal 5 2 2 4 3 2 2" xfId="14143"/>
    <cellStyle name="Normal 5 2 2 4 3 2 3" xfId="8955"/>
    <cellStyle name="Normal 5 2 2 4 3 3" xfId="8956"/>
    <cellStyle name="Normal 5 2 2 4 3 4" xfId="7116"/>
    <cellStyle name="Normal 5 2 2 4 3 5" xfId="12330"/>
    <cellStyle name="Normal 5 2 2 4 3 6" xfId="5291"/>
    <cellStyle name="Normal 5 2 2 4 4" xfId="2594"/>
    <cellStyle name="Normal 5 2 2 4 4 2" xfId="13260"/>
    <cellStyle name="Normal 5 2 2 4 4 3" xfId="8957"/>
    <cellStyle name="Normal 5 2 2 4 5" xfId="8958"/>
    <cellStyle name="Normal 5 2 2 4 6" xfId="6233"/>
    <cellStyle name="Normal 5 2 2 4 7" xfId="11447"/>
    <cellStyle name="Normal 5 2 2 4 8" xfId="4408"/>
    <cellStyle name="Normal 5 2 2 5" xfId="661"/>
    <cellStyle name="Normal 5 2 2 5 2" xfId="1127"/>
    <cellStyle name="Normal 5 2 2 5 2 2" xfId="1523"/>
    <cellStyle name="Normal 5 2 2 5 2 2 2" xfId="3480"/>
    <cellStyle name="Normal 5 2 2 5 2 2 2 2" xfId="14146"/>
    <cellStyle name="Normal 5 2 2 5 2 2 2 3" xfId="8959"/>
    <cellStyle name="Normal 5 2 2 5 2 2 3" xfId="8960"/>
    <cellStyle name="Normal 5 2 2 5 2 2 4" xfId="7119"/>
    <cellStyle name="Normal 5 2 2 5 2 2 5" xfId="12333"/>
    <cellStyle name="Normal 5 2 2 5 2 2 6" xfId="5294"/>
    <cellStyle name="Normal 5 2 2 5 2 3" xfId="3096"/>
    <cellStyle name="Normal 5 2 2 5 2 3 2" xfId="13762"/>
    <cellStyle name="Normal 5 2 2 5 2 3 3" xfId="8961"/>
    <cellStyle name="Normal 5 2 2 5 2 4" xfId="8962"/>
    <cellStyle name="Normal 5 2 2 5 2 5" xfId="6735"/>
    <cellStyle name="Normal 5 2 2 5 2 6" xfId="11949"/>
    <cellStyle name="Normal 5 2 2 5 2 7" xfId="4910"/>
    <cellStyle name="Normal 5 2 2 5 3" xfId="1522"/>
    <cellStyle name="Normal 5 2 2 5 3 2" xfId="3479"/>
    <cellStyle name="Normal 5 2 2 5 3 2 2" xfId="14145"/>
    <cellStyle name="Normal 5 2 2 5 3 2 3" xfId="8963"/>
    <cellStyle name="Normal 5 2 2 5 3 3" xfId="8964"/>
    <cellStyle name="Normal 5 2 2 5 3 4" xfId="7118"/>
    <cellStyle name="Normal 5 2 2 5 3 5" xfId="12332"/>
    <cellStyle name="Normal 5 2 2 5 3 6" xfId="5293"/>
    <cellStyle name="Normal 5 2 2 5 4" xfId="2729"/>
    <cellStyle name="Normal 5 2 2 5 4 2" xfId="13395"/>
    <cellStyle name="Normal 5 2 2 5 4 3" xfId="8965"/>
    <cellStyle name="Normal 5 2 2 5 5" xfId="8966"/>
    <cellStyle name="Normal 5 2 2 5 6" xfId="6368"/>
    <cellStyle name="Normal 5 2 2 5 7" xfId="11582"/>
    <cellStyle name="Normal 5 2 2 5 8" xfId="4543"/>
    <cellStyle name="Normal 5 2 2 6" xfId="328"/>
    <cellStyle name="Normal 5 2 2 6 2" xfId="956"/>
    <cellStyle name="Normal 5 2 2 6 2 2" xfId="1525"/>
    <cellStyle name="Normal 5 2 2 6 2 2 2" xfId="3482"/>
    <cellStyle name="Normal 5 2 2 6 2 2 2 2" xfId="14148"/>
    <cellStyle name="Normal 5 2 2 6 2 2 2 3" xfId="8967"/>
    <cellStyle name="Normal 5 2 2 6 2 2 3" xfId="8968"/>
    <cellStyle name="Normal 5 2 2 6 2 2 4" xfId="7121"/>
    <cellStyle name="Normal 5 2 2 6 2 2 5" xfId="12335"/>
    <cellStyle name="Normal 5 2 2 6 2 2 6" xfId="5296"/>
    <cellStyle name="Normal 5 2 2 6 2 3" xfId="3002"/>
    <cellStyle name="Normal 5 2 2 6 2 3 2" xfId="13668"/>
    <cellStyle name="Normal 5 2 2 6 2 3 3" xfId="8969"/>
    <cellStyle name="Normal 5 2 2 6 2 4" xfId="8970"/>
    <cellStyle name="Normal 5 2 2 6 2 5" xfId="6641"/>
    <cellStyle name="Normal 5 2 2 6 2 6" xfId="11855"/>
    <cellStyle name="Normal 5 2 2 6 2 7" xfId="4816"/>
    <cellStyle name="Normal 5 2 2 6 3" xfId="1524"/>
    <cellStyle name="Normal 5 2 2 6 3 2" xfId="3481"/>
    <cellStyle name="Normal 5 2 2 6 3 2 2" xfId="14147"/>
    <cellStyle name="Normal 5 2 2 6 3 2 3" xfId="8971"/>
    <cellStyle name="Normal 5 2 2 6 3 3" xfId="8972"/>
    <cellStyle name="Normal 5 2 2 6 3 4" xfId="7120"/>
    <cellStyle name="Normal 5 2 2 6 3 5" xfId="12334"/>
    <cellStyle name="Normal 5 2 2 6 3 6" xfId="5295"/>
    <cellStyle name="Normal 5 2 2 6 4" xfId="2545"/>
    <cellStyle name="Normal 5 2 2 6 4 2" xfId="13211"/>
    <cellStyle name="Normal 5 2 2 6 4 3" xfId="8973"/>
    <cellStyle name="Normal 5 2 2 6 5" xfId="8974"/>
    <cellStyle name="Normal 5 2 2 6 6" xfId="6184"/>
    <cellStyle name="Normal 5 2 2 6 7" xfId="11398"/>
    <cellStyle name="Normal 5 2 2 6 8" xfId="4359"/>
    <cellStyle name="Normal 5 2 2 7" xfId="810"/>
    <cellStyle name="Normal 5 2 2 7 2" xfId="1526"/>
    <cellStyle name="Normal 5 2 2 7 2 2" xfId="3483"/>
    <cellStyle name="Normal 5 2 2 7 2 2 2" xfId="14149"/>
    <cellStyle name="Normal 5 2 2 7 2 2 3" xfId="8975"/>
    <cellStyle name="Normal 5 2 2 7 2 3" xfId="8976"/>
    <cellStyle name="Normal 5 2 2 7 2 4" xfId="7122"/>
    <cellStyle name="Normal 5 2 2 7 2 5" xfId="12336"/>
    <cellStyle name="Normal 5 2 2 7 2 6" xfId="5297"/>
    <cellStyle name="Normal 5 2 2 7 3" xfId="2867"/>
    <cellStyle name="Normal 5 2 2 7 3 2" xfId="13533"/>
    <cellStyle name="Normal 5 2 2 7 3 3" xfId="8977"/>
    <cellStyle name="Normal 5 2 2 7 4" xfId="8978"/>
    <cellStyle name="Normal 5 2 2 7 5" xfId="6506"/>
    <cellStyle name="Normal 5 2 2 7 6" xfId="11720"/>
    <cellStyle name="Normal 5 2 2 7 7" xfId="4681"/>
    <cellStyle name="Normal 5 2 2 8" xfId="1277"/>
    <cellStyle name="Normal 5 2 2 8 2" xfId="3234"/>
    <cellStyle name="Normal 5 2 2 8 2 2" xfId="13900"/>
    <cellStyle name="Normal 5 2 2 8 2 3" xfId="8979"/>
    <cellStyle name="Normal 5 2 2 8 3" xfId="8980"/>
    <cellStyle name="Normal 5 2 2 8 4" xfId="6873"/>
    <cellStyle name="Normal 5 2 2 8 5" xfId="12087"/>
    <cellStyle name="Normal 5 2 2 8 6" xfId="5048"/>
    <cellStyle name="Normal 5 2 2 9" xfId="220"/>
    <cellStyle name="Normal 5 2 2 9 2" xfId="2500"/>
    <cellStyle name="Normal 5 2 2 9 2 2" xfId="13167"/>
    <cellStyle name="Normal 5 2 2 9 2 3" xfId="8981"/>
    <cellStyle name="Normal 5 2 2 9 3" xfId="8982"/>
    <cellStyle name="Normal 5 2 2 9 4" xfId="6139"/>
    <cellStyle name="Normal 5 2 2 9 5" xfId="11354"/>
    <cellStyle name="Normal 5 2 2 9 6" xfId="4315"/>
    <cellStyle name="Normal 5 2 3" xfId="137"/>
    <cellStyle name="Normal 5 2 3 10" xfId="2116"/>
    <cellStyle name="Normal 5 2 3 10 2" xfId="3975"/>
    <cellStyle name="Normal 5 2 3 10 2 2" xfId="14638"/>
    <cellStyle name="Normal 5 2 3 10 2 3" xfId="8983"/>
    <cellStyle name="Normal 5 2 3 10 3" xfId="8984"/>
    <cellStyle name="Normal 5 2 3 10 4" xfId="7614"/>
    <cellStyle name="Normal 5 2 3 10 5" xfId="12825"/>
    <cellStyle name="Normal 5 2 3 10 6" xfId="5786"/>
    <cellStyle name="Normal 5 2 3 11" xfId="2267"/>
    <cellStyle name="Normal 5 2 3 11 2" xfId="4111"/>
    <cellStyle name="Normal 5 2 3 11 2 2" xfId="14774"/>
    <cellStyle name="Normal 5 2 3 11 2 3" xfId="8985"/>
    <cellStyle name="Normal 5 2 3 11 3" xfId="7750"/>
    <cellStyle name="Normal 5 2 3 11 4" xfId="12961"/>
    <cellStyle name="Normal 5 2 3 11 5" xfId="5922"/>
    <cellStyle name="Normal 5 2 3 12" xfId="2473"/>
    <cellStyle name="Normal 5 2 3 12 2" xfId="8986"/>
    <cellStyle name="Normal 5 2 3 12 3" xfId="13141"/>
    <cellStyle name="Normal 5 2 3 12 4" xfId="6064"/>
    <cellStyle name="Normal 5 2 3 13" xfId="8987"/>
    <cellStyle name="Normal 5 2 3 14" xfId="6112"/>
    <cellStyle name="Normal 5 2 3 15" xfId="11328"/>
    <cellStyle name="Normal 5 2 3 16" xfId="4289"/>
    <cellStyle name="Normal 5 2 3 2" xfId="537"/>
    <cellStyle name="Normal 5 2 3 2 10" xfId="11494"/>
    <cellStyle name="Normal 5 2 3 2 11" xfId="4455"/>
    <cellStyle name="Normal 5 2 3 2 2" xfId="708"/>
    <cellStyle name="Normal 5 2 3 2 2 2" xfId="1174"/>
    <cellStyle name="Normal 5 2 3 2 2 2 2" xfId="1529"/>
    <cellStyle name="Normal 5 2 3 2 2 2 2 2" xfId="3486"/>
    <cellStyle name="Normal 5 2 3 2 2 2 2 2 2" xfId="14152"/>
    <cellStyle name="Normal 5 2 3 2 2 2 2 2 3" xfId="8988"/>
    <cellStyle name="Normal 5 2 3 2 2 2 2 3" xfId="8989"/>
    <cellStyle name="Normal 5 2 3 2 2 2 2 4" xfId="7125"/>
    <cellStyle name="Normal 5 2 3 2 2 2 2 5" xfId="12339"/>
    <cellStyle name="Normal 5 2 3 2 2 2 2 6" xfId="5300"/>
    <cellStyle name="Normal 5 2 3 2 2 2 3" xfId="3143"/>
    <cellStyle name="Normal 5 2 3 2 2 2 3 2" xfId="13809"/>
    <cellStyle name="Normal 5 2 3 2 2 2 3 3" xfId="8990"/>
    <cellStyle name="Normal 5 2 3 2 2 2 4" xfId="8991"/>
    <cellStyle name="Normal 5 2 3 2 2 2 5" xfId="6782"/>
    <cellStyle name="Normal 5 2 3 2 2 2 6" xfId="11996"/>
    <cellStyle name="Normal 5 2 3 2 2 2 7" xfId="4957"/>
    <cellStyle name="Normal 5 2 3 2 2 3" xfId="1528"/>
    <cellStyle name="Normal 5 2 3 2 2 3 2" xfId="3485"/>
    <cellStyle name="Normal 5 2 3 2 2 3 2 2" xfId="14151"/>
    <cellStyle name="Normal 5 2 3 2 2 3 2 3" xfId="8992"/>
    <cellStyle name="Normal 5 2 3 2 2 3 3" xfId="8993"/>
    <cellStyle name="Normal 5 2 3 2 2 3 4" xfId="7124"/>
    <cellStyle name="Normal 5 2 3 2 2 3 5" xfId="12338"/>
    <cellStyle name="Normal 5 2 3 2 2 3 6" xfId="5299"/>
    <cellStyle name="Normal 5 2 3 2 2 4" xfId="2776"/>
    <cellStyle name="Normal 5 2 3 2 2 4 2" xfId="13442"/>
    <cellStyle name="Normal 5 2 3 2 2 4 3" xfId="8994"/>
    <cellStyle name="Normal 5 2 3 2 2 5" xfId="8995"/>
    <cellStyle name="Normal 5 2 3 2 2 6" xfId="6415"/>
    <cellStyle name="Normal 5 2 3 2 2 7" xfId="11629"/>
    <cellStyle name="Normal 5 2 3 2 2 8" xfId="4590"/>
    <cellStyle name="Normal 5 2 3 2 3" xfId="861"/>
    <cellStyle name="Normal 5 2 3 2 3 2" xfId="1530"/>
    <cellStyle name="Normal 5 2 3 2 3 2 2" xfId="3487"/>
    <cellStyle name="Normal 5 2 3 2 3 2 2 2" xfId="14153"/>
    <cellStyle name="Normal 5 2 3 2 3 2 2 3" xfId="8996"/>
    <cellStyle name="Normal 5 2 3 2 3 2 3" xfId="8997"/>
    <cellStyle name="Normal 5 2 3 2 3 2 4" xfId="7126"/>
    <cellStyle name="Normal 5 2 3 2 3 2 5" xfId="12340"/>
    <cellStyle name="Normal 5 2 3 2 3 2 6" xfId="5301"/>
    <cellStyle name="Normal 5 2 3 2 3 3" xfId="2914"/>
    <cellStyle name="Normal 5 2 3 2 3 3 2" xfId="13580"/>
    <cellStyle name="Normal 5 2 3 2 3 3 3" xfId="8998"/>
    <cellStyle name="Normal 5 2 3 2 3 4" xfId="8999"/>
    <cellStyle name="Normal 5 2 3 2 3 5" xfId="6553"/>
    <cellStyle name="Normal 5 2 3 2 3 6" xfId="11767"/>
    <cellStyle name="Normal 5 2 3 2 3 7" xfId="4728"/>
    <cellStyle name="Normal 5 2 3 2 4" xfId="1527"/>
    <cellStyle name="Normal 5 2 3 2 4 2" xfId="3484"/>
    <cellStyle name="Normal 5 2 3 2 4 2 2" xfId="14150"/>
    <cellStyle name="Normal 5 2 3 2 4 2 3" xfId="9000"/>
    <cellStyle name="Normal 5 2 3 2 4 3" xfId="9001"/>
    <cellStyle name="Normal 5 2 3 2 4 4" xfId="7123"/>
    <cellStyle name="Normal 5 2 3 2 4 5" xfId="12337"/>
    <cellStyle name="Normal 5 2 3 2 4 6" xfId="5298"/>
    <cellStyle name="Normal 5 2 3 2 5" xfId="2168"/>
    <cellStyle name="Normal 5 2 3 2 5 2" xfId="4022"/>
    <cellStyle name="Normal 5 2 3 2 5 2 2" xfId="14685"/>
    <cellStyle name="Normal 5 2 3 2 5 2 3" xfId="9002"/>
    <cellStyle name="Normal 5 2 3 2 5 3" xfId="9003"/>
    <cellStyle name="Normal 5 2 3 2 5 4" xfId="7661"/>
    <cellStyle name="Normal 5 2 3 2 5 5" xfId="12872"/>
    <cellStyle name="Normal 5 2 3 2 5 6" xfId="5833"/>
    <cellStyle name="Normal 5 2 3 2 6" xfId="2313"/>
    <cellStyle name="Normal 5 2 3 2 6 2" xfId="4157"/>
    <cellStyle name="Normal 5 2 3 2 6 2 2" xfId="14820"/>
    <cellStyle name="Normal 5 2 3 2 6 2 3" xfId="9004"/>
    <cellStyle name="Normal 5 2 3 2 6 3" xfId="7796"/>
    <cellStyle name="Normal 5 2 3 2 6 4" xfId="13007"/>
    <cellStyle name="Normal 5 2 3 2 6 5" xfId="5968"/>
    <cellStyle name="Normal 5 2 3 2 7" xfId="2641"/>
    <cellStyle name="Normal 5 2 3 2 7 2" xfId="13307"/>
    <cellStyle name="Normal 5 2 3 2 7 3" xfId="9005"/>
    <cellStyle name="Normal 5 2 3 2 8" xfId="9006"/>
    <cellStyle name="Normal 5 2 3 2 9" xfId="6280"/>
    <cellStyle name="Normal 5 2 3 3" xfId="611"/>
    <cellStyle name="Normal 5 2 3 3 10" xfId="11537"/>
    <cellStyle name="Normal 5 2 3 3 11" xfId="4498"/>
    <cellStyle name="Normal 5 2 3 3 2" xfId="752"/>
    <cellStyle name="Normal 5 2 3 3 2 2" xfId="1217"/>
    <cellStyle name="Normal 5 2 3 3 2 2 2" xfId="1533"/>
    <cellStyle name="Normal 5 2 3 3 2 2 2 2" xfId="3490"/>
    <cellStyle name="Normal 5 2 3 3 2 2 2 2 2" xfId="14156"/>
    <cellStyle name="Normal 5 2 3 3 2 2 2 2 3" xfId="9007"/>
    <cellStyle name="Normal 5 2 3 3 2 2 2 3" xfId="9008"/>
    <cellStyle name="Normal 5 2 3 3 2 2 2 4" xfId="7129"/>
    <cellStyle name="Normal 5 2 3 3 2 2 2 5" xfId="12343"/>
    <cellStyle name="Normal 5 2 3 3 2 2 2 6" xfId="5304"/>
    <cellStyle name="Normal 5 2 3 3 2 2 3" xfId="3186"/>
    <cellStyle name="Normal 5 2 3 3 2 2 3 2" xfId="13852"/>
    <cellStyle name="Normal 5 2 3 3 2 2 3 3" xfId="9009"/>
    <cellStyle name="Normal 5 2 3 3 2 2 4" xfId="9010"/>
    <cellStyle name="Normal 5 2 3 3 2 2 5" xfId="6825"/>
    <cellStyle name="Normal 5 2 3 3 2 2 6" xfId="12039"/>
    <cellStyle name="Normal 5 2 3 3 2 2 7" xfId="5000"/>
    <cellStyle name="Normal 5 2 3 3 2 3" xfId="1532"/>
    <cellStyle name="Normal 5 2 3 3 2 3 2" xfId="3489"/>
    <cellStyle name="Normal 5 2 3 3 2 3 2 2" xfId="14155"/>
    <cellStyle name="Normal 5 2 3 3 2 3 2 3" xfId="9011"/>
    <cellStyle name="Normal 5 2 3 3 2 3 3" xfId="9012"/>
    <cellStyle name="Normal 5 2 3 3 2 3 4" xfId="7128"/>
    <cellStyle name="Normal 5 2 3 3 2 3 5" xfId="12342"/>
    <cellStyle name="Normal 5 2 3 3 2 3 6" xfId="5303"/>
    <cellStyle name="Normal 5 2 3 3 2 4" xfId="2819"/>
    <cellStyle name="Normal 5 2 3 3 2 4 2" xfId="13485"/>
    <cellStyle name="Normal 5 2 3 3 2 4 3" xfId="9013"/>
    <cellStyle name="Normal 5 2 3 3 2 5" xfId="9014"/>
    <cellStyle name="Normal 5 2 3 3 2 6" xfId="6458"/>
    <cellStyle name="Normal 5 2 3 3 2 7" xfId="11672"/>
    <cellStyle name="Normal 5 2 3 3 2 8" xfId="4633"/>
    <cellStyle name="Normal 5 2 3 3 3" xfId="905"/>
    <cellStyle name="Normal 5 2 3 3 3 2" xfId="1534"/>
    <cellStyle name="Normal 5 2 3 3 3 2 2" xfId="3491"/>
    <cellStyle name="Normal 5 2 3 3 3 2 2 2" xfId="14157"/>
    <cellStyle name="Normal 5 2 3 3 3 2 2 3" xfId="9015"/>
    <cellStyle name="Normal 5 2 3 3 3 2 3" xfId="9016"/>
    <cellStyle name="Normal 5 2 3 3 3 2 4" xfId="7130"/>
    <cellStyle name="Normal 5 2 3 3 3 2 5" xfId="12344"/>
    <cellStyle name="Normal 5 2 3 3 3 2 6" xfId="5305"/>
    <cellStyle name="Normal 5 2 3 3 3 3" xfId="2957"/>
    <cellStyle name="Normal 5 2 3 3 3 3 2" xfId="13623"/>
    <cellStyle name="Normal 5 2 3 3 3 3 3" xfId="9017"/>
    <cellStyle name="Normal 5 2 3 3 3 4" xfId="9018"/>
    <cellStyle name="Normal 5 2 3 3 3 5" xfId="6596"/>
    <cellStyle name="Normal 5 2 3 3 3 6" xfId="11810"/>
    <cellStyle name="Normal 5 2 3 3 3 7" xfId="4771"/>
    <cellStyle name="Normal 5 2 3 3 4" xfId="1531"/>
    <cellStyle name="Normal 5 2 3 3 4 2" xfId="3488"/>
    <cellStyle name="Normal 5 2 3 3 4 2 2" xfId="14154"/>
    <cellStyle name="Normal 5 2 3 3 4 2 3" xfId="9019"/>
    <cellStyle name="Normal 5 2 3 3 4 3" xfId="9020"/>
    <cellStyle name="Normal 5 2 3 3 4 4" xfId="7127"/>
    <cellStyle name="Normal 5 2 3 3 4 5" xfId="12341"/>
    <cellStyle name="Normal 5 2 3 3 4 6" xfId="5302"/>
    <cellStyle name="Normal 5 2 3 3 5" xfId="2212"/>
    <cellStyle name="Normal 5 2 3 3 5 2" xfId="4065"/>
    <cellStyle name="Normal 5 2 3 3 5 2 2" xfId="14728"/>
    <cellStyle name="Normal 5 2 3 3 5 2 3" xfId="9021"/>
    <cellStyle name="Normal 5 2 3 3 5 3" xfId="9022"/>
    <cellStyle name="Normal 5 2 3 3 5 4" xfId="7704"/>
    <cellStyle name="Normal 5 2 3 3 5 5" xfId="12915"/>
    <cellStyle name="Normal 5 2 3 3 5 6" xfId="5876"/>
    <cellStyle name="Normal 5 2 3 3 6" xfId="2356"/>
    <cellStyle name="Normal 5 2 3 3 6 2" xfId="4200"/>
    <cellStyle name="Normal 5 2 3 3 6 2 2" xfId="14863"/>
    <cellStyle name="Normal 5 2 3 3 6 2 3" xfId="9023"/>
    <cellStyle name="Normal 5 2 3 3 6 3" xfId="7839"/>
    <cellStyle name="Normal 5 2 3 3 6 4" xfId="13050"/>
    <cellStyle name="Normal 5 2 3 3 6 5" xfId="6011"/>
    <cellStyle name="Normal 5 2 3 3 7" xfId="2684"/>
    <cellStyle name="Normal 5 2 3 3 7 2" xfId="13350"/>
    <cellStyle name="Normal 5 2 3 3 7 3" xfId="9024"/>
    <cellStyle name="Normal 5 2 3 3 8" xfId="9025"/>
    <cellStyle name="Normal 5 2 3 3 9" xfId="6323"/>
    <cellStyle name="Normal 5 2 3 4" xfId="445"/>
    <cellStyle name="Normal 5 2 3 4 2" xfId="1015"/>
    <cellStyle name="Normal 5 2 3 4 2 2" xfId="1536"/>
    <cellStyle name="Normal 5 2 3 4 2 2 2" xfId="3493"/>
    <cellStyle name="Normal 5 2 3 4 2 2 2 2" xfId="14159"/>
    <cellStyle name="Normal 5 2 3 4 2 2 2 3" xfId="9026"/>
    <cellStyle name="Normal 5 2 3 4 2 2 3" xfId="9027"/>
    <cellStyle name="Normal 5 2 3 4 2 2 4" xfId="7132"/>
    <cellStyle name="Normal 5 2 3 4 2 2 5" xfId="12346"/>
    <cellStyle name="Normal 5 2 3 4 2 2 6" xfId="5307"/>
    <cellStyle name="Normal 5 2 3 4 2 3" xfId="3047"/>
    <cellStyle name="Normal 5 2 3 4 2 3 2" xfId="13713"/>
    <cellStyle name="Normal 5 2 3 4 2 3 3" xfId="9028"/>
    <cellStyle name="Normal 5 2 3 4 2 4" xfId="9029"/>
    <cellStyle name="Normal 5 2 3 4 2 5" xfId="6686"/>
    <cellStyle name="Normal 5 2 3 4 2 6" xfId="11900"/>
    <cellStyle name="Normal 5 2 3 4 2 7" xfId="4861"/>
    <cellStyle name="Normal 5 2 3 4 3" xfId="1535"/>
    <cellStyle name="Normal 5 2 3 4 3 2" xfId="3492"/>
    <cellStyle name="Normal 5 2 3 4 3 2 2" xfId="14158"/>
    <cellStyle name="Normal 5 2 3 4 3 2 3" xfId="9030"/>
    <cellStyle name="Normal 5 2 3 4 3 3" xfId="9031"/>
    <cellStyle name="Normal 5 2 3 4 3 4" xfId="7131"/>
    <cellStyle name="Normal 5 2 3 4 3 5" xfId="12345"/>
    <cellStyle name="Normal 5 2 3 4 3 6" xfId="5306"/>
    <cellStyle name="Normal 5 2 3 4 4" xfId="2595"/>
    <cellStyle name="Normal 5 2 3 4 4 2" xfId="13261"/>
    <cellStyle name="Normal 5 2 3 4 4 3" xfId="9032"/>
    <cellStyle name="Normal 5 2 3 4 5" xfId="9033"/>
    <cellStyle name="Normal 5 2 3 4 6" xfId="6234"/>
    <cellStyle name="Normal 5 2 3 4 7" xfId="11448"/>
    <cellStyle name="Normal 5 2 3 4 8" xfId="4409"/>
    <cellStyle name="Normal 5 2 3 5" xfId="662"/>
    <cellStyle name="Normal 5 2 3 5 2" xfId="1128"/>
    <cellStyle name="Normal 5 2 3 5 2 2" xfId="1538"/>
    <cellStyle name="Normal 5 2 3 5 2 2 2" xfId="3495"/>
    <cellStyle name="Normal 5 2 3 5 2 2 2 2" xfId="14161"/>
    <cellStyle name="Normal 5 2 3 5 2 2 2 3" xfId="9034"/>
    <cellStyle name="Normal 5 2 3 5 2 2 3" xfId="9035"/>
    <cellStyle name="Normal 5 2 3 5 2 2 4" xfId="7134"/>
    <cellStyle name="Normal 5 2 3 5 2 2 5" xfId="12348"/>
    <cellStyle name="Normal 5 2 3 5 2 2 6" xfId="5309"/>
    <cellStyle name="Normal 5 2 3 5 2 3" xfId="3097"/>
    <cellStyle name="Normal 5 2 3 5 2 3 2" xfId="13763"/>
    <cellStyle name="Normal 5 2 3 5 2 3 3" xfId="9036"/>
    <cellStyle name="Normal 5 2 3 5 2 4" xfId="9037"/>
    <cellStyle name="Normal 5 2 3 5 2 5" xfId="6736"/>
    <cellStyle name="Normal 5 2 3 5 2 6" xfId="11950"/>
    <cellStyle name="Normal 5 2 3 5 2 7" xfId="4911"/>
    <cellStyle name="Normal 5 2 3 5 3" xfId="1537"/>
    <cellStyle name="Normal 5 2 3 5 3 2" xfId="3494"/>
    <cellStyle name="Normal 5 2 3 5 3 2 2" xfId="14160"/>
    <cellStyle name="Normal 5 2 3 5 3 2 3" xfId="9038"/>
    <cellStyle name="Normal 5 2 3 5 3 3" xfId="9039"/>
    <cellStyle name="Normal 5 2 3 5 3 4" xfId="7133"/>
    <cellStyle name="Normal 5 2 3 5 3 5" xfId="12347"/>
    <cellStyle name="Normal 5 2 3 5 3 6" xfId="5308"/>
    <cellStyle name="Normal 5 2 3 5 4" xfId="2730"/>
    <cellStyle name="Normal 5 2 3 5 4 2" xfId="13396"/>
    <cellStyle name="Normal 5 2 3 5 4 3" xfId="9040"/>
    <cellStyle name="Normal 5 2 3 5 5" xfId="9041"/>
    <cellStyle name="Normal 5 2 3 5 6" xfId="6369"/>
    <cellStyle name="Normal 5 2 3 5 7" xfId="11583"/>
    <cellStyle name="Normal 5 2 3 5 8" xfId="4544"/>
    <cellStyle name="Normal 5 2 3 6" xfId="329"/>
    <cellStyle name="Normal 5 2 3 6 2" xfId="957"/>
    <cellStyle name="Normal 5 2 3 6 2 2" xfId="1540"/>
    <cellStyle name="Normal 5 2 3 6 2 2 2" xfId="3497"/>
    <cellStyle name="Normal 5 2 3 6 2 2 2 2" xfId="14163"/>
    <cellStyle name="Normal 5 2 3 6 2 2 2 3" xfId="9042"/>
    <cellStyle name="Normal 5 2 3 6 2 2 3" xfId="9043"/>
    <cellStyle name="Normal 5 2 3 6 2 2 4" xfId="7136"/>
    <cellStyle name="Normal 5 2 3 6 2 2 5" xfId="12350"/>
    <cellStyle name="Normal 5 2 3 6 2 2 6" xfId="5311"/>
    <cellStyle name="Normal 5 2 3 6 2 3" xfId="3003"/>
    <cellStyle name="Normal 5 2 3 6 2 3 2" xfId="13669"/>
    <cellStyle name="Normal 5 2 3 6 2 3 3" xfId="9044"/>
    <cellStyle name="Normal 5 2 3 6 2 4" xfId="9045"/>
    <cellStyle name="Normal 5 2 3 6 2 5" xfId="6642"/>
    <cellStyle name="Normal 5 2 3 6 2 6" xfId="11856"/>
    <cellStyle name="Normal 5 2 3 6 2 7" xfId="4817"/>
    <cellStyle name="Normal 5 2 3 6 3" xfId="1539"/>
    <cellStyle name="Normal 5 2 3 6 3 2" xfId="3496"/>
    <cellStyle name="Normal 5 2 3 6 3 2 2" xfId="14162"/>
    <cellStyle name="Normal 5 2 3 6 3 2 3" xfId="9046"/>
    <cellStyle name="Normal 5 2 3 6 3 3" xfId="9047"/>
    <cellStyle name="Normal 5 2 3 6 3 4" xfId="7135"/>
    <cellStyle name="Normal 5 2 3 6 3 5" xfId="12349"/>
    <cellStyle name="Normal 5 2 3 6 3 6" xfId="5310"/>
    <cellStyle name="Normal 5 2 3 6 4" xfId="2546"/>
    <cellStyle name="Normal 5 2 3 6 4 2" xfId="13212"/>
    <cellStyle name="Normal 5 2 3 6 4 3" xfId="9048"/>
    <cellStyle name="Normal 5 2 3 6 5" xfId="9049"/>
    <cellStyle name="Normal 5 2 3 6 6" xfId="6185"/>
    <cellStyle name="Normal 5 2 3 6 7" xfId="11399"/>
    <cellStyle name="Normal 5 2 3 6 8" xfId="4360"/>
    <cellStyle name="Normal 5 2 3 7" xfId="811"/>
    <cellStyle name="Normal 5 2 3 7 2" xfId="1541"/>
    <cellStyle name="Normal 5 2 3 7 2 2" xfId="3498"/>
    <cellStyle name="Normal 5 2 3 7 2 2 2" xfId="14164"/>
    <cellStyle name="Normal 5 2 3 7 2 2 3" xfId="9050"/>
    <cellStyle name="Normal 5 2 3 7 2 3" xfId="9051"/>
    <cellStyle name="Normal 5 2 3 7 2 4" xfId="7137"/>
    <cellStyle name="Normal 5 2 3 7 2 5" xfId="12351"/>
    <cellStyle name="Normal 5 2 3 7 2 6" xfId="5312"/>
    <cellStyle name="Normal 5 2 3 7 3" xfId="2868"/>
    <cellStyle name="Normal 5 2 3 7 3 2" xfId="13534"/>
    <cellStyle name="Normal 5 2 3 7 3 3" xfId="9052"/>
    <cellStyle name="Normal 5 2 3 7 4" xfId="9053"/>
    <cellStyle name="Normal 5 2 3 7 5" xfId="6507"/>
    <cellStyle name="Normal 5 2 3 7 6" xfId="11721"/>
    <cellStyle name="Normal 5 2 3 7 7" xfId="4682"/>
    <cellStyle name="Normal 5 2 3 8" xfId="1278"/>
    <cellStyle name="Normal 5 2 3 8 2" xfId="3235"/>
    <cellStyle name="Normal 5 2 3 8 2 2" xfId="13901"/>
    <cellStyle name="Normal 5 2 3 8 2 3" xfId="9054"/>
    <cellStyle name="Normal 5 2 3 8 3" xfId="9055"/>
    <cellStyle name="Normal 5 2 3 8 4" xfId="6874"/>
    <cellStyle name="Normal 5 2 3 8 5" xfId="12088"/>
    <cellStyle name="Normal 5 2 3 8 6" xfId="5049"/>
    <cellStyle name="Normal 5 2 3 9" xfId="221"/>
    <cellStyle name="Normal 5 2 3 9 2" xfId="2501"/>
    <cellStyle name="Normal 5 2 3 9 2 2" xfId="13168"/>
    <cellStyle name="Normal 5 2 3 9 2 3" xfId="9056"/>
    <cellStyle name="Normal 5 2 3 9 3" xfId="9057"/>
    <cellStyle name="Normal 5 2 3 9 4" xfId="6140"/>
    <cellStyle name="Normal 5 2 3 9 5" xfId="11355"/>
    <cellStyle name="Normal 5 2 3 9 6" xfId="4316"/>
    <cellStyle name="Normal 5 2 4" xfId="535"/>
    <cellStyle name="Normal 5 2 4 10" xfId="11492"/>
    <cellStyle name="Normal 5 2 4 11" xfId="4453"/>
    <cellStyle name="Normal 5 2 4 2" xfId="706"/>
    <cellStyle name="Normal 5 2 4 2 2" xfId="1172"/>
    <cellStyle name="Normal 5 2 4 2 2 2" xfId="1544"/>
    <cellStyle name="Normal 5 2 4 2 2 2 2" xfId="3501"/>
    <cellStyle name="Normal 5 2 4 2 2 2 2 2" xfId="14167"/>
    <cellStyle name="Normal 5 2 4 2 2 2 2 3" xfId="9058"/>
    <cellStyle name="Normal 5 2 4 2 2 2 3" xfId="9059"/>
    <cellStyle name="Normal 5 2 4 2 2 2 4" xfId="7140"/>
    <cellStyle name="Normal 5 2 4 2 2 2 5" xfId="12354"/>
    <cellStyle name="Normal 5 2 4 2 2 2 6" xfId="5315"/>
    <cellStyle name="Normal 5 2 4 2 2 3" xfId="3141"/>
    <cellStyle name="Normal 5 2 4 2 2 3 2" xfId="13807"/>
    <cellStyle name="Normal 5 2 4 2 2 3 3" xfId="9060"/>
    <cellStyle name="Normal 5 2 4 2 2 4" xfId="9061"/>
    <cellStyle name="Normal 5 2 4 2 2 5" xfId="6780"/>
    <cellStyle name="Normal 5 2 4 2 2 6" xfId="11994"/>
    <cellStyle name="Normal 5 2 4 2 2 7" xfId="4955"/>
    <cellStyle name="Normal 5 2 4 2 3" xfId="1543"/>
    <cellStyle name="Normal 5 2 4 2 3 2" xfId="3500"/>
    <cellStyle name="Normal 5 2 4 2 3 2 2" xfId="14166"/>
    <cellStyle name="Normal 5 2 4 2 3 2 3" xfId="9062"/>
    <cellStyle name="Normal 5 2 4 2 3 3" xfId="9063"/>
    <cellStyle name="Normal 5 2 4 2 3 4" xfId="7139"/>
    <cellStyle name="Normal 5 2 4 2 3 5" xfId="12353"/>
    <cellStyle name="Normal 5 2 4 2 3 6" xfId="5314"/>
    <cellStyle name="Normal 5 2 4 2 4" xfId="2774"/>
    <cellStyle name="Normal 5 2 4 2 4 2" xfId="13440"/>
    <cellStyle name="Normal 5 2 4 2 4 3" xfId="9064"/>
    <cellStyle name="Normal 5 2 4 2 5" xfId="9065"/>
    <cellStyle name="Normal 5 2 4 2 6" xfId="6413"/>
    <cellStyle name="Normal 5 2 4 2 7" xfId="11627"/>
    <cellStyle name="Normal 5 2 4 2 8" xfId="4588"/>
    <cellStyle name="Normal 5 2 4 3" xfId="859"/>
    <cellStyle name="Normal 5 2 4 3 2" xfId="1545"/>
    <cellStyle name="Normal 5 2 4 3 2 2" xfId="3502"/>
    <cellStyle name="Normal 5 2 4 3 2 2 2" xfId="14168"/>
    <cellStyle name="Normal 5 2 4 3 2 2 3" xfId="9066"/>
    <cellStyle name="Normal 5 2 4 3 2 3" xfId="9067"/>
    <cellStyle name="Normal 5 2 4 3 2 4" xfId="7141"/>
    <cellStyle name="Normal 5 2 4 3 2 5" xfId="12355"/>
    <cellStyle name="Normal 5 2 4 3 2 6" xfId="5316"/>
    <cellStyle name="Normal 5 2 4 3 3" xfId="2912"/>
    <cellStyle name="Normal 5 2 4 3 3 2" xfId="13578"/>
    <cellStyle name="Normal 5 2 4 3 3 3" xfId="9068"/>
    <cellStyle name="Normal 5 2 4 3 4" xfId="9069"/>
    <cellStyle name="Normal 5 2 4 3 5" xfId="6551"/>
    <cellStyle name="Normal 5 2 4 3 6" xfId="11765"/>
    <cellStyle name="Normal 5 2 4 3 7" xfId="4726"/>
    <cellStyle name="Normal 5 2 4 4" xfId="1542"/>
    <cellStyle name="Normal 5 2 4 4 2" xfId="3499"/>
    <cellStyle name="Normal 5 2 4 4 2 2" xfId="14165"/>
    <cellStyle name="Normal 5 2 4 4 2 3" xfId="9070"/>
    <cellStyle name="Normal 5 2 4 4 3" xfId="9071"/>
    <cellStyle name="Normal 5 2 4 4 4" xfId="7138"/>
    <cellStyle name="Normal 5 2 4 4 5" xfId="12352"/>
    <cellStyle name="Normal 5 2 4 4 6" xfId="5313"/>
    <cellStyle name="Normal 5 2 4 5" xfId="2166"/>
    <cellStyle name="Normal 5 2 4 5 2" xfId="4020"/>
    <cellStyle name="Normal 5 2 4 5 2 2" xfId="14683"/>
    <cellStyle name="Normal 5 2 4 5 2 3" xfId="9072"/>
    <cellStyle name="Normal 5 2 4 5 3" xfId="9073"/>
    <cellStyle name="Normal 5 2 4 5 4" xfId="7659"/>
    <cellStyle name="Normal 5 2 4 5 5" xfId="12870"/>
    <cellStyle name="Normal 5 2 4 5 6" xfId="5831"/>
    <cellStyle name="Normal 5 2 4 6" xfId="2311"/>
    <cellStyle name="Normal 5 2 4 6 2" xfId="4155"/>
    <cellStyle name="Normal 5 2 4 6 2 2" xfId="14818"/>
    <cellStyle name="Normal 5 2 4 6 2 3" xfId="9074"/>
    <cellStyle name="Normal 5 2 4 6 3" xfId="7794"/>
    <cellStyle name="Normal 5 2 4 6 4" xfId="13005"/>
    <cellStyle name="Normal 5 2 4 6 5" xfId="5966"/>
    <cellStyle name="Normal 5 2 4 7" xfId="2639"/>
    <cellStyle name="Normal 5 2 4 7 2" xfId="13305"/>
    <cellStyle name="Normal 5 2 4 7 3" xfId="9075"/>
    <cellStyle name="Normal 5 2 4 8" xfId="9076"/>
    <cellStyle name="Normal 5 2 4 9" xfId="6278"/>
    <cellStyle name="Normal 5 2 5" xfId="609"/>
    <cellStyle name="Normal 5 2 5 10" xfId="11535"/>
    <cellStyle name="Normal 5 2 5 11" xfId="4496"/>
    <cellStyle name="Normal 5 2 5 2" xfId="750"/>
    <cellStyle name="Normal 5 2 5 2 2" xfId="1215"/>
    <cellStyle name="Normal 5 2 5 2 2 2" xfId="1548"/>
    <cellStyle name="Normal 5 2 5 2 2 2 2" xfId="3505"/>
    <cellStyle name="Normal 5 2 5 2 2 2 2 2" xfId="14171"/>
    <cellStyle name="Normal 5 2 5 2 2 2 2 3" xfId="9077"/>
    <cellStyle name="Normal 5 2 5 2 2 2 3" xfId="9078"/>
    <cellStyle name="Normal 5 2 5 2 2 2 4" xfId="7144"/>
    <cellStyle name="Normal 5 2 5 2 2 2 5" xfId="12358"/>
    <cellStyle name="Normal 5 2 5 2 2 2 6" xfId="5319"/>
    <cellStyle name="Normal 5 2 5 2 2 3" xfId="3184"/>
    <cellStyle name="Normal 5 2 5 2 2 3 2" xfId="13850"/>
    <cellStyle name="Normal 5 2 5 2 2 3 3" xfId="9079"/>
    <cellStyle name="Normal 5 2 5 2 2 4" xfId="9080"/>
    <cellStyle name="Normal 5 2 5 2 2 5" xfId="6823"/>
    <cellStyle name="Normal 5 2 5 2 2 6" xfId="12037"/>
    <cellStyle name="Normal 5 2 5 2 2 7" xfId="4998"/>
    <cellStyle name="Normal 5 2 5 2 3" xfId="1547"/>
    <cellStyle name="Normal 5 2 5 2 3 2" xfId="3504"/>
    <cellStyle name="Normal 5 2 5 2 3 2 2" xfId="14170"/>
    <cellStyle name="Normal 5 2 5 2 3 2 3" xfId="9081"/>
    <cellStyle name="Normal 5 2 5 2 3 3" xfId="9082"/>
    <cellStyle name="Normal 5 2 5 2 3 4" xfId="7143"/>
    <cellStyle name="Normal 5 2 5 2 3 5" xfId="12357"/>
    <cellStyle name="Normal 5 2 5 2 3 6" xfId="5318"/>
    <cellStyle name="Normal 5 2 5 2 4" xfId="2817"/>
    <cellStyle name="Normal 5 2 5 2 4 2" xfId="13483"/>
    <cellStyle name="Normal 5 2 5 2 4 3" xfId="9083"/>
    <cellStyle name="Normal 5 2 5 2 5" xfId="9084"/>
    <cellStyle name="Normal 5 2 5 2 6" xfId="6456"/>
    <cellStyle name="Normal 5 2 5 2 7" xfId="11670"/>
    <cellStyle name="Normal 5 2 5 2 8" xfId="4631"/>
    <cellStyle name="Normal 5 2 5 3" xfId="903"/>
    <cellStyle name="Normal 5 2 5 3 2" xfId="1549"/>
    <cellStyle name="Normal 5 2 5 3 2 2" xfId="3506"/>
    <cellStyle name="Normal 5 2 5 3 2 2 2" xfId="14172"/>
    <cellStyle name="Normal 5 2 5 3 2 2 3" xfId="9085"/>
    <cellStyle name="Normal 5 2 5 3 2 3" xfId="9086"/>
    <cellStyle name="Normal 5 2 5 3 2 4" xfId="7145"/>
    <cellStyle name="Normal 5 2 5 3 2 5" xfId="12359"/>
    <cellStyle name="Normal 5 2 5 3 2 6" xfId="5320"/>
    <cellStyle name="Normal 5 2 5 3 3" xfId="2955"/>
    <cellStyle name="Normal 5 2 5 3 3 2" xfId="13621"/>
    <cellStyle name="Normal 5 2 5 3 3 3" xfId="9087"/>
    <cellStyle name="Normal 5 2 5 3 4" xfId="9088"/>
    <cellStyle name="Normal 5 2 5 3 5" xfId="6594"/>
    <cellStyle name="Normal 5 2 5 3 6" xfId="11808"/>
    <cellStyle name="Normal 5 2 5 3 7" xfId="4769"/>
    <cellStyle name="Normal 5 2 5 4" xfId="1546"/>
    <cellStyle name="Normal 5 2 5 4 2" xfId="3503"/>
    <cellStyle name="Normal 5 2 5 4 2 2" xfId="14169"/>
    <cellStyle name="Normal 5 2 5 4 2 3" xfId="9089"/>
    <cellStyle name="Normal 5 2 5 4 3" xfId="9090"/>
    <cellStyle name="Normal 5 2 5 4 4" xfId="7142"/>
    <cellStyle name="Normal 5 2 5 4 5" xfId="12356"/>
    <cellStyle name="Normal 5 2 5 4 6" xfId="5317"/>
    <cellStyle name="Normal 5 2 5 5" xfId="2210"/>
    <cellStyle name="Normal 5 2 5 5 2" xfId="4063"/>
    <cellStyle name="Normal 5 2 5 5 2 2" xfId="14726"/>
    <cellStyle name="Normal 5 2 5 5 2 3" xfId="9091"/>
    <cellStyle name="Normal 5 2 5 5 3" xfId="9092"/>
    <cellStyle name="Normal 5 2 5 5 4" xfId="7702"/>
    <cellStyle name="Normal 5 2 5 5 5" xfId="12913"/>
    <cellStyle name="Normal 5 2 5 5 6" xfId="5874"/>
    <cellStyle name="Normal 5 2 5 6" xfId="2354"/>
    <cellStyle name="Normal 5 2 5 6 2" xfId="4198"/>
    <cellStyle name="Normal 5 2 5 6 2 2" xfId="14861"/>
    <cellStyle name="Normal 5 2 5 6 2 3" xfId="9093"/>
    <cellStyle name="Normal 5 2 5 6 3" xfId="7837"/>
    <cellStyle name="Normal 5 2 5 6 4" xfId="13048"/>
    <cellStyle name="Normal 5 2 5 6 5" xfId="6009"/>
    <cellStyle name="Normal 5 2 5 7" xfId="2682"/>
    <cellStyle name="Normal 5 2 5 7 2" xfId="13348"/>
    <cellStyle name="Normal 5 2 5 7 3" xfId="9094"/>
    <cellStyle name="Normal 5 2 5 8" xfId="9095"/>
    <cellStyle name="Normal 5 2 5 9" xfId="6321"/>
    <cellStyle name="Normal 5 2 6" xfId="443"/>
    <cellStyle name="Normal 5 2 6 2" xfId="1013"/>
    <cellStyle name="Normal 5 2 6 2 2" xfId="1551"/>
    <cellStyle name="Normal 5 2 6 2 2 2" xfId="3508"/>
    <cellStyle name="Normal 5 2 6 2 2 2 2" xfId="14174"/>
    <cellStyle name="Normal 5 2 6 2 2 2 3" xfId="9096"/>
    <cellStyle name="Normal 5 2 6 2 2 3" xfId="9097"/>
    <cellStyle name="Normal 5 2 6 2 2 4" xfId="7147"/>
    <cellStyle name="Normal 5 2 6 2 2 5" xfId="12361"/>
    <cellStyle name="Normal 5 2 6 2 2 6" xfId="5322"/>
    <cellStyle name="Normal 5 2 6 2 3" xfId="3045"/>
    <cellStyle name="Normal 5 2 6 2 3 2" xfId="13711"/>
    <cellStyle name="Normal 5 2 6 2 3 3" xfId="9098"/>
    <cellStyle name="Normal 5 2 6 2 4" xfId="9099"/>
    <cellStyle name="Normal 5 2 6 2 5" xfId="6684"/>
    <cellStyle name="Normal 5 2 6 2 6" xfId="11898"/>
    <cellStyle name="Normal 5 2 6 2 7" xfId="4859"/>
    <cellStyle name="Normal 5 2 6 3" xfId="1550"/>
    <cellStyle name="Normal 5 2 6 3 2" xfId="3507"/>
    <cellStyle name="Normal 5 2 6 3 2 2" xfId="14173"/>
    <cellStyle name="Normal 5 2 6 3 2 3" xfId="9100"/>
    <cellStyle name="Normal 5 2 6 3 3" xfId="9101"/>
    <cellStyle name="Normal 5 2 6 3 4" xfId="7146"/>
    <cellStyle name="Normal 5 2 6 3 5" xfId="12360"/>
    <cellStyle name="Normal 5 2 6 3 6" xfId="5321"/>
    <cellStyle name="Normal 5 2 6 4" xfId="2593"/>
    <cellStyle name="Normal 5 2 6 4 2" xfId="13259"/>
    <cellStyle name="Normal 5 2 6 4 3" xfId="9102"/>
    <cellStyle name="Normal 5 2 6 5" xfId="9103"/>
    <cellStyle name="Normal 5 2 6 6" xfId="6232"/>
    <cellStyle name="Normal 5 2 6 7" xfId="11446"/>
    <cellStyle name="Normal 5 2 6 8" xfId="4407"/>
    <cellStyle name="Normal 5 2 7" xfId="660"/>
    <cellStyle name="Normal 5 2 7 2" xfId="1126"/>
    <cellStyle name="Normal 5 2 7 2 2" xfId="1553"/>
    <cellStyle name="Normal 5 2 7 2 2 2" xfId="3510"/>
    <cellStyle name="Normal 5 2 7 2 2 2 2" xfId="14176"/>
    <cellStyle name="Normal 5 2 7 2 2 2 3" xfId="9104"/>
    <cellStyle name="Normal 5 2 7 2 2 3" xfId="9105"/>
    <cellStyle name="Normal 5 2 7 2 2 4" xfId="7149"/>
    <cellStyle name="Normal 5 2 7 2 2 5" xfId="12363"/>
    <cellStyle name="Normal 5 2 7 2 2 6" xfId="5324"/>
    <cellStyle name="Normal 5 2 7 2 3" xfId="3095"/>
    <cellStyle name="Normal 5 2 7 2 3 2" xfId="13761"/>
    <cellStyle name="Normal 5 2 7 2 3 3" xfId="9106"/>
    <cellStyle name="Normal 5 2 7 2 4" xfId="9107"/>
    <cellStyle name="Normal 5 2 7 2 5" xfId="6734"/>
    <cellStyle name="Normal 5 2 7 2 6" xfId="11948"/>
    <cellStyle name="Normal 5 2 7 2 7" xfId="4909"/>
    <cellStyle name="Normal 5 2 7 3" xfId="1552"/>
    <cellStyle name="Normal 5 2 7 3 2" xfId="3509"/>
    <cellStyle name="Normal 5 2 7 3 2 2" xfId="14175"/>
    <cellStyle name="Normal 5 2 7 3 2 3" xfId="9108"/>
    <cellStyle name="Normal 5 2 7 3 3" xfId="9109"/>
    <cellStyle name="Normal 5 2 7 3 4" xfId="7148"/>
    <cellStyle name="Normal 5 2 7 3 5" xfId="12362"/>
    <cellStyle name="Normal 5 2 7 3 6" xfId="5323"/>
    <cellStyle name="Normal 5 2 7 4" xfId="2728"/>
    <cellStyle name="Normal 5 2 7 4 2" xfId="13394"/>
    <cellStyle name="Normal 5 2 7 4 3" xfId="9110"/>
    <cellStyle name="Normal 5 2 7 5" xfId="9111"/>
    <cellStyle name="Normal 5 2 7 6" xfId="6367"/>
    <cellStyle name="Normal 5 2 7 7" xfId="11581"/>
    <cellStyle name="Normal 5 2 7 8" xfId="4542"/>
    <cellStyle name="Normal 5 2 8" xfId="327"/>
    <cellStyle name="Normal 5 2 8 2" xfId="955"/>
    <cellStyle name="Normal 5 2 8 2 2" xfId="1555"/>
    <cellStyle name="Normal 5 2 8 2 2 2" xfId="3512"/>
    <cellStyle name="Normal 5 2 8 2 2 2 2" xfId="14178"/>
    <cellStyle name="Normal 5 2 8 2 2 2 3" xfId="9112"/>
    <cellStyle name="Normal 5 2 8 2 2 3" xfId="9113"/>
    <cellStyle name="Normal 5 2 8 2 2 4" xfId="7151"/>
    <cellStyle name="Normal 5 2 8 2 2 5" xfId="12365"/>
    <cellStyle name="Normal 5 2 8 2 2 6" xfId="5326"/>
    <cellStyle name="Normal 5 2 8 2 3" xfId="3001"/>
    <cellStyle name="Normal 5 2 8 2 3 2" xfId="13667"/>
    <cellStyle name="Normal 5 2 8 2 3 3" xfId="9114"/>
    <cellStyle name="Normal 5 2 8 2 4" xfId="9115"/>
    <cellStyle name="Normal 5 2 8 2 5" xfId="6640"/>
    <cellStyle name="Normal 5 2 8 2 6" xfId="11854"/>
    <cellStyle name="Normal 5 2 8 2 7" xfId="4815"/>
    <cellStyle name="Normal 5 2 8 3" xfId="1554"/>
    <cellStyle name="Normal 5 2 8 3 2" xfId="3511"/>
    <cellStyle name="Normal 5 2 8 3 2 2" xfId="14177"/>
    <cellStyle name="Normal 5 2 8 3 2 3" xfId="9116"/>
    <cellStyle name="Normal 5 2 8 3 3" xfId="9117"/>
    <cellStyle name="Normal 5 2 8 3 4" xfId="7150"/>
    <cellStyle name="Normal 5 2 8 3 5" xfId="12364"/>
    <cellStyle name="Normal 5 2 8 3 6" xfId="5325"/>
    <cellStyle name="Normal 5 2 8 4" xfId="2544"/>
    <cellStyle name="Normal 5 2 8 4 2" xfId="13210"/>
    <cellStyle name="Normal 5 2 8 4 3" xfId="9118"/>
    <cellStyle name="Normal 5 2 8 5" xfId="9119"/>
    <cellStyle name="Normal 5 2 8 6" xfId="6183"/>
    <cellStyle name="Normal 5 2 8 7" xfId="11397"/>
    <cellStyle name="Normal 5 2 8 8" xfId="4358"/>
    <cellStyle name="Normal 5 2 9" xfId="809"/>
    <cellStyle name="Normal 5 2 9 2" xfId="1556"/>
    <cellStyle name="Normal 5 2 9 2 2" xfId="3513"/>
    <cellStyle name="Normal 5 2 9 2 2 2" xfId="14179"/>
    <cellStyle name="Normal 5 2 9 2 2 3" xfId="9120"/>
    <cellStyle name="Normal 5 2 9 2 3" xfId="9121"/>
    <cellStyle name="Normal 5 2 9 2 4" xfId="7152"/>
    <cellStyle name="Normal 5 2 9 2 5" xfId="12366"/>
    <cellStyle name="Normal 5 2 9 2 6" xfId="5327"/>
    <cellStyle name="Normal 5 2 9 3" xfId="2866"/>
    <cellStyle name="Normal 5 2 9 3 2" xfId="13532"/>
    <cellStyle name="Normal 5 2 9 3 3" xfId="9122"/>
    <cellStyle name="Normal 5 2 9 4" xfId="9123"/>
    <cellStyle name="Normal 5 2 9 5" xfId="6505"/>
    <cellStyle name="Normal 5 2 9 6" xfId="11719"/>
    <cellStyle name="Normal 5 2 9 7" xfId="4680"/>
    <cellStyle name="Normal 5 20" xfId="4259"/>
    <cellStyle name="Normal 5 3" xfId="97"/>
    <cellStyle name="Normal 5 3 10" xfId="2117"/>
    <cellStyle name="Normal 5 3 10 2" xfId="3976"/>
    <cellStyle name="Normal 5 3 10 2 2" xfId="14639"/>
    <cellStyle name="Normal 5 3 10 2 3" xfId="9124"/>
    <cellStyle name="Normal 5 3 10 3" xfId="9125"/>
    <cellStyle name="Normal 5 3 10 4" xfId="7615"/>
    <cellStyle name="Normal 5 3 10 5" xfId="12826"/>
    <cellStyle name="Normal 5 3 10 6" xfId="5787"/>
    <cellStyle name="Normal 5 3 11" xfId="2268"/>
    <cellStyle name="Normal 5 3 11 2" xfId="4112"/>
    <cellStyle name="Normal 5 3 11 2 2" xfId="14775"/>
    <cellStyle name="Normal 5 3 11 2 3" xfId="9126"/>
    <cellStyle name="Normal 5 3 11 3" xfId="7751"/>
    <cellStyle name="Normal 5 3 11 4" xfId="12962"/>
    <cellStyle name="Normal 5 3 11 5" xfId="5923"/>
    <cellStyle name="Normal 5 3 12" xfId="2455"/>
    <cellStyle name="Normal 5 3 12 2" xfId="9127"/>
    <cellStyle name="Normal 5 3 12 3" xfId="13123"/>
    <cellStyle name="Normal 5 3 12 4" xfId="6065"/>
    <cellStyle name="Normal 5 3 13" xfId="9128"/>
    <cellStyle name="Normal 5 3 14" xfId="6094"/>
    <cellStyle name="Normal 5 3 15" xfId="11310"/>
    <cellStyle name="Normal 5 3 16" xfId="4271"/>
    <cellStyle name="Normal 5 3 2" xfId="538"/>
    <cellStyle name="Normal 5 3 2 10" xfId="11495"/>
    <cellStyle name="Normal 5 3 2 11" xfId="4456"/>
    <cellStyle name="Normal 5 3 2 2" xfId="709"/>
    <cellStyle name="Normal 5 3 2 2 2" xfId="1175"/>
    <cellStyle name="Normal 5 3 2 2 2 2" xfId="1559"/>
    <cellStyle name="Normal 5 3 2 2 2 2 2" xfId="3516"/>
    <cellStyle name="Normal 5 3 2 2 2 2 2 2" xfId="14182"/>
    <cellStyle name="Normal 5 3 2 2 2 2 2 3" xfId="9129"/>
    <cellStyle name="Normal 5 3 2 2 2 2 3" xfId="9130"/>
    <cellStyle name="Normal 5 3 2 2 2 2 4" xfId="7155"/>
    <cellStyle name="Normal 5 3 2 2 2 2 5" xfId="12369"/>
    <cellStyle name="Normal 5 3 2 2 2 2 6" xfId="5330"/>
    <cellStyle name="Normal 5 3 2 2 2 3" xfId="3144"/>
    <cellStyle name="Normal 5 3 2 2 2 3 2" xfId="13810"/>
    <cellStyle name="Normal 5 3 2 2 2 3 3" xfId="9131"/>
    <cellStyle name="Normal 5 3 2 2 2 4" xfId="9132"/>
    <cellStyle name="Normal 5 3 2 2 2 5" xfId="6783"/>
    <cellStyle name="Normal 5 3 2 2 2 6" xfId="11997"/>
    <cellStyle name="Normal 5 3 2 2 2 7" xfId="4958"/>
    <cellStyle name="Normal 5 3 2 2 3" xfId="1558"/>
    <cellStyle name="Normal 5 3 2 2 3 2" xfId="3515"/>
    <cellStyle name="Normal 5 3 2 2 3 2 2" xfId="14181"/>
    <cellStyle name="Normal 5 3 2 2 3 2 3" xfId="9133"/>
    <cellStyle name="Normal 5 3 2 2 3 3" xfId="9134"/>
    <cellStyle name="Normal 5 3 2 2 3 4" xfId="7154"/>
    <cellStyle name="Normal 5 3 2 2 3 5" xfId="12368"/>
    <cellStyle name="Normal 5 3 2 2 3 6" xfId="5329"/>
    <cellStyle name="Normal 5 3 2 2 4" xfId="2777"/>
    <cellStyle name="Normal 5 3 2 2 4 2" xfId="13443"/>
    <cellStyle name="Normal 5 3 2 2 4 3" xfId="9135"/>
    <cellStyle name="Normal 5 3 2 2 5" xfId="9136"/>
    <cellStyle name="Normal 5 3 2 2 6" xfId="6416"/>
    <cellStyle name="Normal 5 3 2 2 7" xfId="11630"/>
    <cellStyle name="Normal 5 3 2 2 8" xfId="4591"/>
    <cellStyle name="Normal 5 3 2 3" xfId="862"/>
    <cellStyle name="Normal 5 3 2 3 2" xfId="1560"/>
    <cellStyle name="Normal 5 3 2 3 2 2" xfId="3517"/>
    <cellStyle name="Normal 5 3 2 3 2 2 2" xfId="14183"/>
    <cellStyle name="Normal 5 3 2 3 2 2 3" xfId="9137"/>
    <cellStyle name="Normal 5 3 2 3 2 3" xfId="9138"/>
    <cellStyle name="Normal 5 3 2 3 2 4" xfId="7156"/>
    <cellStyle name="Normal 5 3 2 3 2 5" xfId="12370"/>
    <cellStyle name="Normal 5 3 2 3 2 6" xfId="5331"/>
    <cellStyle name="Normal 5 3 2 3 3" xfId="2915"/>
    <cellStyle name="Normal 5 3 2 3 3 2" xfId="13581"/>
    <cellStyle name="Normal 5 3 2 3 3 3" xfId="9139"/>
    <cellStyle name="Normal 5 3 2 3 4" xfId="9140"/>
    <cellStyle name="Normal 5 3 2 3 5" xfId="6554"/>
    <cellStyle name="Normal 5 3 2 3 6" xfId="11768"/>
    <cellStyle name="Normal 5 3 2 3 7" xfId="4729"/>
    <cellStyle name="Normal 5 3 2 4" xfId="1557"/>
    <cellStyle name="Normal 5 3 2 4 2" xfId="3514"/>
    <cellStyle name="Normal 5 3 2 4 2 2" xfId="14180"/>
    <cellStyle name="Normal 5 3 2 4 2 3" xfId="9141"/>
    <cellStyle name="Normal 5 3 2 4 3" xfId="9142"/>
    <cellStyle name="Normal 5 3 2 4 4" xfId="7153"/>
    <cellStyle name="Normal 5 3 2 4 5" xfId="12367"/>
    <cellStyle name="Normal 5 3 2 4 6" xfId="5328"/>
    <cellStyle name="Normal 5 3 2 5" xfId="2169"/>
    <cellStyle name="Normal 5 3 2 5 2" xfId="4023"/>
    <cellStyle name="Normal 5 3 2 5 2 2" xfId="14686"/>
    <cellStyle name="Normal 5 3 2 5 2 3" xfId="9143"/>
    <cellStyle name="Normal 5 3 2 5 3" xfId="9144"/>
    <cellStyle name="Normal 5 3 2 5 4" xfId="7662"/>
    <cellStyle name="Normal 5 3 2 5 5" xfId="12873"/>
    <cellStyle name="Normal 5 3 2 5 6" xfId="5834"/>
    <cellStyle name="Normal 5 3 2 6" xfId="2314"/>
    <cellStyle name="Normal 5 3 2 6 2" xfId="4158"/>
    <cellStyle name="Normal 5 3 2 6 2 2" xfId="14821"/>
    <cellStyle name="Normal 5 3 2 6 2 3" xfId="9145"/>
    <cellStyle name="Normal 5 3 2 6 3" xfId="7797"/>
    <cellStyle name="Normal 5 3 2 6 4" xfId="13008"/>
    <cellStyle name="Normal 5 3 2 6 5" xfId="5969"/>
    <cellStyle name="Normal 5 3 2 7" xfId="2642"/>
    <cellStyle name="Normal 5 3 2 7 2" xfId="13308"/>
    <cellStyle name="Normal 5 3 2 7 3" xfId="9146"/>
    <cellStyle name="Normal 5 3 2 8" xfId="9147"/>
    <cellStyle name="Normal 5 3 2 9" xfId="6281"/>
    <cellStyle name="Normal 5 3 3" xfId="612"/>
    <cellStyle name="Normal 5 3 3 10" xfId="11538"/>
    <cellStyle name="Normal 5 3 3 11" xfId="4499"/>
    <cellStyle name="Normal 5 3 3 2" xfId="753"/>
    <cellStyle name="Normal 5 3 3 2 2" xfId="1218"/>
    <cellStyle name="Normal 5 3 3 2 2 2" xfId="1563"/>
    <cellStyle name="Normal 5 3 3 2 2 2 2" xfId="3520"/>
    <cellStyle name="Normal 5 3 3 2 2 2 2 2" xfId="14186"/>
    <cellStyle name="Normal 5 3 3 2 2 2 2 3" xfId="9148"/>
    <cellStyle name="Normal 5 3 3 2 2 2 3" xfId="9149"/>
    <cellStyle name="Normal 5 3 3 2 2 2 4" xfId="7159"/>
    <cellStyle name="Normal 5 3 3 2 2 2 5" xfId="12373"/>
    <cellStyle name="Normal 5 3 3 2 2 2 6" xfId="5334"/>
    <cellStyle name="Normal 5 3 3 2 2 3" xfId="3187"/>
    <cellStyle name="Normal 5 3 3 2 2 3 2" xfId="13853"/>
    <cellStyle name="Normal 5 3 3 2 2 3 3" xfId="9150"/>
    <cellStyle name="Normal 5 3 3 2 2 4" xfId="9151"/>
    <cellStyle name="Normal 5 3 3 2 2 5" xfId="6826"/>
    <cellStyle name="Normal 5 3 3 2 2 6" xfId="12040"/>
    <cellStyle name="Normal 5 3 3 2 2 7" xfId="5001"/>
    <cellStyle name="Normal 5 3 3 2 3" xfId="1562"/>
    <cellStyle name="Normal 5 3 3 2 3 2" xfId="3519"/>
    <cellStyle name="Normal 5 3 3 2 3 2 2" xfId="14185"/>
    <cellStyle name="Normal 5 3 3 2 3 2 3" xfId="9152"/>
    <cellStyle name="Normal 5 3 3 2 3 3" xfId="9153"/>
    <cellStyle name="Normal 5 3 3 2 3 4" xfId="7158"/>
    <cellStyle name="Normal 5 3 3 2 3 5" xfId="12372"/>
    <cellStyle name="Normal 5 3 3 2 3 6" xfId="5333"/>
    <cellStyle name="Normal 5 3 3 2 4" xfId="2820"/>
    <cellStyle name="Normal 5 3 3 2 4 2" xfId="13486"/>
    <cellStyle name="Normal 5 3 3 2 4 3" xfId="9154"/>
    <cellStyle name="Normal 5 3 3 2 5" xfId="9155"/>
    <cellStyle name="Normal 5 3 3 2 6" xfId="6459"/>
    <cellStyle name="Normal 5 3 3 2 7" xfId="11673"/>
    <cellStyle name="Normal 5 3 3 2 8" xfId="4634"/>
    <cellStyle name="Normal 5 3 3 3" xfId="906"/>
    <cellStyle name="Normal 5 3 3 3 2" xfId="1564"/>
    <cellStyle name="Normal 5 3 3 3 2 2" xfId="3521"/>
    <cellStyle name="Normal 5 3 3 3 2 2 2" xfId="14187"/>
    <cellStyle name="Normal 5 3 3 3 2 2 3" xfId="9156"/>
    <cellStyle name="Normal 5 3 3 3 2 3" xfId="9157"/>
    <cellStyle name="Normal 5 3 3 3 2 4" xfId="7160"/>
    <cellStyle name="Normal 5 3 3 3 2 5" xfId="12374"/>
    <cellStyle name="Normal 5 3 3 3 2 6" xfId="5335"/>
    <cellStyle name="Normal 5 3 3 3 3" xfId="2958"/>
    <cellStyle name="Normal 5 3 3 3 3 2" xfId="13624"/>
    <cellStyle name="Normal 5 3 3 3 3 3" xfId="9158"/>
    <cellStyle name="Normal 5 3 3 3 4" xfId="9159"/>
    <cellStyle name="Normal 5 3 3 3 5" xfId="6597"/>
    <cellStyle name="Normal 5 3 3 3 6" xfId="11811"/>
    <cellStyle name="Normal 5 3 3 3 7" xfId="4772"/>
    <cellStyle name="Normal 5 3 3 4" xfId="1561"/>
    <cellStyle name="Normal 5 3 3 4 2" xfId="3518"/>
    <cellStyle name="Normal 5 3 3 4 2 2" xfId="14184"/>
    <cellStyle name="Normal 5 3 3 4 2 3" xfId="9160"/>
    <cellStyle name="Normal 5 3 3 4 3" xfId="9161"/>
    <cellStyle name="Normal 5 3 3 4 4" xfId="7157"/>
    <cellStyle name="Normal 5 3 3 4 5" xfId="12371"/>
    <cellStyle name="Normal 5 3 3 4 6" xfId="5332"/>
    <cellStyle name="Normal 5 3 3 5" xfId="2213"/>
    <cellStyle name="Normal 5 3 3 5 2" xfId="4066"/>
    <cellStyle name="Normal 5 3 3 5 2 2" xfId="14729"/>
    <cellStyle name="Normal 5 3 3 5 2 3" xfId="9162"/>
    <cellStyle name="Normal 5 3 3 5 3" xfId="9163"/>
    <cellStyle name="Normal 5 3 3 5 4" xfId="7705"/>
    <cellStyle name="Normal 5 3 3 5 5" xfId="12916"/>
    <cellStyle name="Normal 5 3 3 5 6" xfId="5877"/>
    <cellStyle name="Normal 5 3 3 6" xfId="2357"/>
    <cellStyle name="Normal 5 3 3 6 2" xfId="4201"/>
    <cellStyle name="Normal 5 3 3 6 2 2" xfId="14864"/>
    <cellStyle name="Normal 5 3 3 6 2 3" xfId="9164"/>
    <cellStyle name="Normal 5 3 3 6 3" xfId="7840"/>
    <cellStyle name="Normal 5 3 3 6 4" xfId="13051"/>
    <cellStyle name="Normal 5 3 3 6 5" xfId="6012"/>
    <cellStyle name="Normal 5 3 3 7" xfId="2685"/>
    <cellStyle name="Normal 5 3 3 7 2" xfId="13351"/>
    <cellStyle name="Normal 5 3 3 7 3" xfId="9165"/>
    <cellStyle name="Normal 5 3 3 8" xfId="9166"/>
    <cellStyle name="Normal 5 3 3 9" xfId="6324"/>
    <cellStyle name="Normal 5 3 4" xfId="446"/>
    <cellStyle name="Normal 5 3 4 2" xfId="1016"/>
    <cellStyle name="Normal 5 3 4 2 2" xfId="1566"/>
    <cellStyle name="Normal 5 3 4 2 2 2" xfId="3523"/>
    <cellStyle name="Normal 5 3 4 2 2 2 2" xfId="14189"/>
    <cellStyle name="Normal 5 3 4 2 2 2 3" xfId="9167"/>
    <cellStyle name="Normal 5 3 4 2 2 3" xfId="9168"/>
    <cellStyle name="Normal 5 3 4 2 2 4" xfId="7162"/>
    <cellStyle name="Normal 5 3 4 2 2 5" xfId="12376"/>
    <cellStyle name="Normal 5 3 4 2 2 6" xfId="5337"/>
    <cellStyle name="Normal 5 3 4 2 3" xfId="3048"/>
    <cellStyle name="Normal 5 3 4 2 3 2" xfId="13714"/>
    <cellStyle name="Normal 5 3 4 2 3 3" xfId="9169"/>
    <cellStyle name="Normal 5 3 4 2 4" xfId="9170"/>
    <cellStyle name="Normal 5 3 4 2 5" xfId="6687"/>
    <cellStyle name="Normal 5 3 4 2 6" xfId="11901"/>
    <cellStyle name="Normal 5 3 4 2 7" xfId="4862"/>
    <cellStyle name="Normal 5 3 4 3" xfId="1565"/>
    <cellStyle name="Normal 5 3 4 3 2" xfId="3522"/>
    <cellStyle name="Normal 5 3 4 3 2 2" xfId="14188"/>
    <cellStyle name="Normal 5 3 4 3 2 3" xfId="9171"/>
    <cellStyle name="Normal 5 3 4 3 3" xfId="9172"/>
    <cellStyle name="Normal 5 3 4 3 4" xfId="7161"/>
    <cellStyle name="Normal 5 3 4 3 5" xfId="12375"/>
    <cellStyle name="Normal 5 3 4 3 6" xfId="5336"/>
    <cellStyle name="Normal 5 3 4 4" xfId="2596"/>
    <cellStyle name="Normal 5 3 4 4 2" xfId="13262"/>
    <cellStyle name="Normal 5 3 4 4 3" xfId="9173"/>
    <cellStyle name="Normal 5 3 4 5" xfId="9174"/>
    <cellStyle name="Normal 5 3 4 6" xfId="6235"/>
    <cellStyle name="Normal 5 3 4 7" xfId="11449"/>
    <cellStyle name="Normal 5 3 4 8" xfId="4410"/>
    <cellStyle name="Normal 5 3 5" xfId="663"/>
    <cellStyle name="Normal 5 3 5 2" xfId="1129"/>
    <cellStyle name="Normal 5 3 5 2 2" xfId="1568"/>
    <cellStyle name="Normal 5 3 5 2 2 2" xfId="3525"/>
    <cellStyle name="Normal 5 3 5 2 2 2 2" xfId="14191"/>
    <cellStyle name="Normal 5 3 5 2 2 2 3" xfId="9175"/>
    <cellStyle name="Normal 5 3 5 2 2 3" xfId="9176"/>
    <cellStyle name="Normal 5 3 5 2 2 4" xfId="7164"/>
    <cellStyle name="Normal 5 3 5 2 2 5" xfId="12378"/>
    <cellStyle name="Normal 5 3 5 2 2 6" xfId="5339"/>
    <cellStyle name="Normal 5 3 5 2 3" xfId="3098"/>
    <cellStyle name="Normal 5 3 5 2 3 2" xfId="13764"/>
    <cellStyle name="Normal 5 3 5 2 3 3" xfId="9177"/>
    <cellStyle name="Normal 5 3 5 2 4" xfId="9178"/>
    <cellStyle name="Normal 5 3 5 2 5" xfId="6737"/>
    <cellStyle name="Normal 5 3 5 2 6" xfId="11951"/>
    <cellStyle name="Normal 5 3 5 2 7" xfId="4912"/>
    <cellStyle name="Normal 5 3 5 3" xfId="1567"/>
    <cellStyle name="Normal 5 3 5 3 2" xfId="3524"/>
    <cellStyle name="Normal 5 3 5 3 2 2" xfId="14190"/>
    <cellStyle name="Normal 5 3 5 3 2 3" xfId="9179"/>
    <cellStyle name="Normal 5 3 5 3 3" xfId="9180"/>
    <cellStyle name="Normal 5 3 5 3 4" xfId="7163"/>
    <cellStyle name="Normal 5 3 5 3 5" xfId="12377"/>
    <cellStyle name="Normal 5 3 5 3 6" xfId="5338"/>
    <cellStyle name="Normal 5 3 5 4" xfId="2731"/>
    <cellStyle name="Normal 5 3 5 4 2" xfId="13397"/>
    <cellStyle name="Normal 5 3 5 4 3" xfId="9181"/>
    <cellStyle name="Normal 5 3 5 5" xfId="9182"/>
    <cellStyle name="Normal 5 3 5 6" xfId="6370"/>
    <cellStyle name="Normal 5 3 5 7" xfId="11584"/>
    <cellStyle name="Normal 5 3 5 8" xfId="4545"/>
    <cellStyle name="Normal 5 3 6" xfId="330"/>
    <cellStyle name="Normal 5 3 6 2" xfId="958"/>
    <cellStyle name="Normal 5 3 6 2 2" xfId="1570"/>
    <cellStyle name="Normal 5 3 6 2 2 2" xfId="3527"/>
    <cellStyle name="Normal 5 3 6 2 2 2 2" xfId="14193"/>
    <cellStyle name="Normal 5 3 6 2 2 2 3" xfId="9183"/>
    <cellStyle name="Normal 5 3 6 2 2 3" xfId="9184"/>
    <cellStyle name="Normal 5 3 6 2 2 4" xfId="7166"/>
    <cellStyle name="Normal 5 3 6 2 2 5" xfId="12380"/>
    <cellStyle name="Normal 5 3 6 2 2 6" xfId="5341"/>
    <cellStyle name="Normal 5 3 6 2 3" xfId="3004"/>
    <cellStyle name="Normal 5 3 6 2 3 2" xfId="13670"/>
    <cellStyle name="Normal 5 3 6 2 3 3" xfId="9185"/>
    <cellStyle name="Normal 5 3 6 2 4" xfId="9186"/>
    <cellStyle name="Normal 5 3 6 2 5" xfId="6643"/>
    <cellStyle name="Normal 5 3 6 2 6" xfId="11857"/>
    <cellStyle name="Normal 5 3 6 2 7" xfId="4818"/>
    <cellStyle name="Normal 5 3 6 3" xfId="1569"/>
    <cellStyle name="Normal 5 3 6 3 2" xfId="3526"/>
    <cellStyle name="Normal 5 3 6 3 2 2" xfId="14192"/>
    <cellStyle name="Normal 5 3 6 3 2 3" xfId="9187"/>
    <cellStyle name="Normal 5 3 6 3 3" xfId="9188"/>
    <cellStyle name="Normal 5 3 6 3 4" xfId="7165"/>
    <cellStyle name="Normal 5 3 6 3 5" xfId="12379"/>
    <cellStyle name="Normal 5 3 6 3 6" xfId="5340"/>
    <cellStyle name="Normal 5 3 6 4" xfId="2547"/>
    <cellStyle name="Normal 5 3 6 4 2" xfId="13213"/>
    <cellStyle name="Normal 5 3 6 4 3" xfId="9189"/>
    <cellStyle name="Normal 5 3 6 5" xfId="9190"/>
    <cellStyle name="Normal 5 3 6 6" xfId="6186"/>
    <cellStyle name="Normal 5 3 6 7" xfId="11400"/>
    <cellStyle name="Normal 5 3 6 8" xfId="4361"/>
    <cellStyle name="Normal 5 3 7" xfId="812"/>
    <cellStyle name="Normal 5 3 7 2" xfId="1571"/>
    <cellStyle name="Normal 5 3 7 2 2" xfId="3528"/>
    <cellStyle name="Normal 5 3 7 2 2 2" xfId="14194"/>
    <cellStyle name="Normal 5 3 7 2 2 3" xfId="9191"/>
    <cellStyle name="Normal 5 3 7 2 3" xfId="9192"/>
    <cellStyle name="Normal 5 3 7 2 4" xfId="7167"/>
    <cellStyle name="Normal 5 3 7 2 5" xfId="12381"/>
    <cellStyle name="Normal 5 3 7 2 6" xfId="5342"/>
    <cellStyle name="Normal 5 3 7 3" xfId="2869"/>
    <cellStyle name="Normal 5 3 7 3 2" xfId="13535"/>
    <cellStyle name="Normal 5 3 7 3 3" xfId="9193"/>
    <cellStyle name="Normal 5 3 7 4" xfId="9194"/>
    <cellStyle name="Normal 5 3 7 5" xfId="6508"/>
    <cellStyle name="Normal 5 3 7 6" xfId="11722"/>
    <cellStyle name="Normal 5 3 7 7" xfId="4683"/>
    <cellStyle name="Normal 5 3 8" xfId="1279"/>
    <cellStyle name="Normal 5 3 8 2" xfId="3236"/>
    <cellStyle name="Normal 5 3 8 2 2" xfId="13902"/>
    <cellStyle name="Normal 5 3 8 2 3" xfId="9195"/>
    <cellStyle name="Normal 5 3 8 3" xfId="9196"/>
    <cellStyle name="Normal 5 3 8 4" xfId="6875"/>
    <cellStyle name="Normal 5 3 8 5" xfId="12089"/>
    <cellStyle name="Normal 5 3 8 6" xfId="5050"/>
    <cellStyle name="Normal 5 3 9" xfId="222"/>
    <cellStyle name="Normal 5 3 9 2" xfId="2502"/>
    <cellStyle name="Normal 5 3 9 2 2" xfId="13169"/>
    <cellStyle name="Normal 5 3 9 2 3" xfId="9197"/>
    <cellStyle name="Normal 5 3 9 3" xfId="9198"/>
    <cellStyle name="Normal 5 3 9 4" xfId="6141"/>
    <cellStyle name="Normal 5 3 9 5" xfId="11356"/>
    <cellStyle name="Normal 5 3 9 6" xfId="4317"/>
    <cellStyle name="Normal 5 4" xfId="134"/>
    <cellStyle name="Normal 5 4 10" xfId="2118"/>
    <cellStyle name="Normal 5 4 10 2" xfId="3977"/>
    <cellStyle name="Normal 5 4 10 2 2" xfId="14640"/>
    <cellStyle name="Normal 5 4 10 2 3" xfId="9199"/>
    <cellStyle name="Normal 5 4 10 3" xfId="9200"/>
    <cellStyle name="Normal 5 4 10 4" xfId="7616"/>
    <cellStyle name="Normal 5 4 10 5" xfId="12827"/>
    <cellStyle name="Normal 5 4 10 6" xfId="5788"/>
    <cellStyle name="Normal 5 4 11" xfId="2269"/>
    <cellStyle name="Normal 5 4 11 2" xfId="4113"/>
    <cellStyle name="Normal 5 4 11 2 2" xfId="14776"/>
    <cellStyle name="Normal 5 4 11 2 3" xfId="9201"/>
    <cellStyle name="Normal 5 4 11 3" xfId="7752"/>
    <cellStyle name="Normal 5 4 11 4" xfId="12963"/>
    <cellStyle name="Normal 5 4 11 5" xfId="5924"/>
    <cellStyle name="Normal 5 4 12" xfId="2470"/>
    <cellStyle name="Normal 5 4 12 2" xfId="9202"/>
    <cellStyle name="Normal 5 4 12 3" xfId="13138"/>
    <cellStyle name="Normal 5 4 12 4" xfId="6066"/>
    <cellStyle name="Normal 5 4 13" xfId="9203"/>
    <cellStyle name="Normal 5 4 14" xfId="6109"/>
    <cellStyle name="Normal 5 4 15" xfId="11325"/>
    <cellStyle name="Normal 5 4 16" xfId="4286"/>
    <cellStyle name="Normal 5 4 2" xfId="539"/>
    <cellStyle name="Normal 5 4 2 10" xfId="11496"/>
    <cellStyle name="Normal 5 4 2 11" xfId="4457"/>
    <cellStyle name="Normal 5 4 2 2" xfId="710"/>
    <cellStyle name="Normal 5 4 2 2 2" xfId="1176"/>
    <cellStyle name="Normal 5 4 2 2 2 2" xfId="1574"/>
    <cellStyle name="Normal 5 4 2 2 2 2 2" xfId="3531"/>
    <cellStyle name="Normal 5 4 2 2 2 2 2 2" xfId="14197"/>
    <cellStyle name="Normal 5 4 2 2 2 2 2 3" xfId="9204"/>
    <cellStyle name="Normal 5 4 2 2 2 2 3" xfId="9205"/>
    <cellStyle name="Normal 5 4 2 2 2 2 4" xfId="7170"/>
    <cellStyle name="Normal 5 4 2 2 2 2 5" xfId="12384"/>
    <cellStyle name="Normal 5 4 2 2 2 2 6" xfId="5345"/>
    <cellStyle name="Normal 5 4 2 2 2 3" xfId="3145"/>
    <cellStyle name="Normal 5 4 2 2 2 3 2" xfId="13811"/>
    <cellStyle name="Normal 5 4 2 2 2 3 3" xfId="9206"/>
    <cellStyle name="Normal 5 4 2 2 2 4" xfId="9207"/>
    <cellStyle name="Normal 5 4 2 2 2 5" xfId="6784"/>
    <cellStyle name="Normal 5 4 2 2 2 6" xfId="11998"/>
    <cellStyle name="Normal 5 4 2 2 2 7" xfId="4959"/>
    <cellStyle name="Normal 5 4 2 2 3" xfId="1573"/>
    <cellStyle name="Normal 5 4 2 2 3 2" xfId="3530"/>
    <cellStyle name="Normal 5 4 2 2 3 2 2" xfId="14196"/>
    <cellStyle name="Normal 5 4 2 2 3 2 3" xfId="9208"/>
    <cellStyle name="Normal 5 4 2 2 3 3" xfId="9209"/>
    <cellStyle name="Normal 5 4 2 2 3 4" xfId="7169"/>
    <cellStyle name="Normal 5 4 2 2 3 5" xfId="12383"/>
    <cellStyle name="Normal 5 4 2 2 3 6" xfId="5344"/>
    <cellStyle name="Normal 5 4 2 2 4" xfId="2778"/>
    <cellStyle name="Normal 5 4 2 2 4 2" xfId="13444"/>
    <cellStyle name="Normal 5 4 2 2 4 3" xfId="9210"/>
    <cellStyle name="Normal 5 4 2 2 5" xfId="9211"/>
    <cellStyle name="Normal 5 4 2 2 6" xfId="6417"/>
    <cellStyle name="Normal 5 4 2 2 7" xfId="11631"/>
    <cellStyle name="Normal 5 4 2 2 8" xfId="4592"/>
    <cellStyle name="Normal 5 4 2 3" xfId="863"/>
    <cellStyle name="Normal 5 4 2 3 2" xfId="1575"/>
    <cellStyle name="Normal 5 4 2 3 2 2" xfId="3532"/>
    <cellStyle name="Normal 5 4 2 3 2 2 2" xfId="14198"/>
    <cellStyle name="Normal 5 4 2 3 2 2 3" xfId="9212"/>
    <cellStyle name="Normal 5 4 2 3 2 3" xfId="9213"/>
    <cellStyle name="Normal 5 4 2 3 2 4" xfId="7171"/>
    <cellStyle name="Normal 5 4 2 3 2 5" xfId="12385"/>
    <cellStyle name="Normal 5 4 2 3 2 6" xfId="5346"/>
    <cellStyle name="Normal 5 4 2 3 3" xfId="2916"/>
    <cellStyle name="Normal 5 4 2 3 3 2" xfId="13582"/>
    <cellStyle name="Normal 5 4 2 3 3 3" xfId="9214"/>
    <cellStyle name="Normal 5 4 2 3 4" xfId="9215"/>
    <cellStyle name="Normal 5 4 2 3 5" xfId="6555"/>
    <cellStyle name="Normal 5 4 2 3 6" xfId="11769"/>
    <cellStyle name="Normal 5 4 2 3 7" xfId="4730"/>
    <cellStyle name="Normal 5 4 2 4" xfId="1572"/>
    <cellStyle name="Normal 5 4 2 4 2" xfId="3529"/>
    <cellStyle name="Normal 5 4 2 4 2 2" xfId="14195"/>
    <cellStyle name="Normal 5 4 2 4 2 3" xfId="9216"/>
    <cellStyle name="Normal 5 4 2 4 3" xfId="9217"/>
    <cellStyle name="Normal 5 4 2 4 4" xfId="7168"/>
    <cellStyle name="Normal 5 4 2 4 5" xfId="12382"/>
    <cellStyle name="Normal 5 4 2 4 6" xfId="5343"/>
    <cellStyle name="Normal 5 4 2 5" xfId="2170"/>
    <cellStyle name="Normal 5 4 2 5 2" xfId="4024"/>
    <cellStyle name="Normal 5 4 2 5 2 2" xfId="14687"/>
    <cellStyle name="Normal 5 4 2 5 2 3" xfId="9218"/>
    <cellStyle name="Normal 5 4 2 5 3" xfId="9219"/>
    <cellStyle name="Normal 5 4 2 5 4" xfId="7663"/>
    <cellStyle name="Normal 5 4 2 5 5" xfId="12874"/>
    <cellStyle name="Normal 5 4 2 5 6" xfId="5835"/>
    <cellStyle name="Normal 5 4 2 6" xfId="2315"/>
    <cellStyle name="Normal 5 4 2 6 2" xfId="4159"/>
    <cellStyle name="Normal 5 4 2 6 2 2" xfId="14822"/>
    <cellStyle name="Normal 5 4 2 6 2 3" xfId="9220"/>
    <cellStyle name="Normal 5 4 2 6 3" xfId="7798"/>
    <cellStyle name="Normal 5 4 2 6 4" xfId="13009"/>
    <cellStyle name="Normal 5 4 2 6 5" xfId="5970"/>
    <cellStyle name="Normal 5 4 2 7" xfId="2643"/>
    <cellStyle name="Normal 5 4 2 7 2" xfId="13309"/>
    <cellStyle name="Normal 5 4 2 7 3" xfId="9221"/>
    <cellStyle name="Normal 5 4 2 8" xfId="9222"/>
    <cellStyle name="Normal 5 4 2 9" xfId="6282"/>
    <cellStyle name="Normal 5 4 3" xfId="613"/>
    <cellStyle name="Normal 5 4 3 10" xfId="11539"/>
    <cellStyle name="Normal 5 4 3 11" xfId="4500"/>
    <cellStyle name="Normal 5 4 3 2" xfId="754"/>
    <cellStyle name="Normal 5 4 3 2 2" xfId="1219"/>
    <cellStyle name="Normal 5 4 3 2 2 2" xfId="1578"/>
    <cellStyle name="Normal 5 4 3 2 2 2 2" xfId="3535"/>
    <cellStyle name="Normal 5 4 3 2 2 2 2 2" xfId="14201"/>
    <cellStyle name="Normal 5 4 3 2 2 2 2 3" xfId="9223"/>
    <cellStyle name="Normal 5 4 3 2 2 2 3" xfId="9224"/>
    <cellStyle name="Normal 5 4 3 2 2 2 4" xfId="7174"/>
    <cellStyle name="Normal 5 4 3 2 2 2 5" xfId="12388"/>
    <cellStyle name="Normal 5 4 3 2 2 2 6" xfId="5349"/>
    <cellStyle name="Normal 5 4 3 2 2 3" xfId="3188"/>
    <cellStyle name="Normal 5 4 3 2 2 3 2" xfId="13854"/>
    <cellStyle name="Normal 5 4 3 2 2 3 3" xfId="9225"/>
    <cellStyle name="Normal 5 4 3 2 2 4" xfId="9226"/>
    <cellStyle name="Normal 5 4 3 2 2 5" xfId="6827"/>
    <cellStyle name="Normal 5 4 3 2 2 6" xfId="12041"/>
    <cellStyle name="Normal 5 4 3 2 2 7" xfId="5002"/>
    <cellStyle name="Normal 5 4 3 2 3" xfId="1577"/>
    <cellStyle name="Normal 5 4 3 2 3 2" xfId="3534"/>
    <cellStyle name="Normal 5 4 3 2 3 2 2" xfId="14200"/>
    <cellStyle name="Normal 5 4 3 2 3 2 3" xfId="9227"/>
    <cellStyle name="Normal 5 4 3 2 3 3" xfId="9228"/>
    <cellStyle name="Normal 5 4 3 2 3 4" xfId="7173"/>
    <cellStyle name="Normal 5 4 3 2 3 5" xfId="12387"/>
    <cellStyle name="Normal 5 4 3 2 3 6" xfId="5348"/>
    <cellStyle name="Normal 5 4 3 2 4" xfId="2821"/>
    <cellStyle name="Normal 5 4 3 2 4 2" xfId="13487"/>
    <cellStyle name="Normal 5 4 3 2 4 3" xfId="9229"/>
    <cellStyle name="Normal 5 4 3 2 5" xfId="9230"/>
    <cellStyle name="Normal 5 4 3 2 6" xfId="6460"/>
    <cellStyle name="Normal 5 4 3 2 7" xfId="11674"/>
    <cellStyle name="Normal 5 4 3 2 8" xfId="4635"/>
    <cellStyle name="Normal 5 4 3 3" xfId="907"/>
    <cellStyle name="Normal 5 4 3 3 2" xfId="1579"/>
    <cellStyle name="Normal 5 4 3 3 2 2" xfId="3536"/>
    <cellStyle name="Normal 5 4 3 3 2 2 2" xfId="14202"/>
    <cellStyle name="Normal 5 4 3 3 2 2 3" xfId="9231"/>
    <cellStyle name="Normal 5 4 3 3 2 3" xfId="9232"/>
    <cellStyle name="Normal 5 4 3 3 2 4" xfId="7175"/>
    <cellStyle name="Normal 5 4 3 3 2 5" xfId="12389"/>
    <cellStyle name="Normal 5 4 3 3 2 6" xfId="5350"/>
    <cellStyle name="Normal 5 4 3 3 3" xfId="2959"/>
    <cellStyle name="Normal 5 4 3 3 3 2" xfId="13625"/>
    <cellStyle name="Normal 5 4 3 3 3 3" xfId="9233"/>
    <cellStyle name="Normal 5 4 3 3 4" xfId="9234"/>
    <cellStyle name="Normal 5 4 3 3 5" xfId="6598"/>
    <cellStyle name="Normal 5 4 3 3 6" xfId="11812"/>
    <cellStyle name="Normal 5 4 3 3 7" xfId="4773"/>
    <cellStyle name="Normal 5 4 3 4" xfId="1576"/>
    <cellStyle name="Normal 5 4 3 4 2" xfId="3533"/>
    <cellStyle name="Normal 5 4 3 4 2 2" xfId="14199"/>
    <cellStyle name="Normal 5 4 3 4 2 3" xfId="9235"/>
    <cellStyle name="Normal 5 4 3 4 3" xfId="9236"/>
    <cellStyle name="Normal 5 4 3 4 4" xfId="7172"/>
    <cellStyle name="Normal 5 4 3 4 5" xfId="12386"/>
    <cellStyle name="Normal 5 4 3 4 6" xfId="5347"/>
    <cellStyle name="Normal 5 4 3 5" xfId="2214"/>
    <cellStyle name="Normal 5 4 3 5 2" xfId="4067"/>
    <cellStyle name="Normal 5 4 3 5 2 2" xfId="14730"/>
    <cellStyle name="Normal 5 4 3 5 2 3" xfId="9237"/>
    <cellStyle name="Normal 5 4 3 5 3" xfId="9238"/>
    <cellStyle name="Normal 5 4 3 5 4" xfId="7706"/>
    <cellStyle name="Normal 5 4 3 5 5" xfId="12917"/>
    <cellStyle name="Normal 5 4 3 5 6" xfId="5878"/>
    <cellStyle name="Normal 5 4 3 6" xfId="2358"/>
    <cellStyle name="Normal 5 4 3 6 2" xfId="4202"/>
    <cellStyle name="Normal 5 4 3 6 2 2" xfId="14865"/>
    <cellStyle name="Normal 5 4 3 6 2 3" xfId="9239"/>
    <cellStyle name="Normal 5 4 3 6 3" xfId="7841"/>
    <cellStyle name="Normal 5 4 3 6 4" xfId="13052"/>
    <cellStyle name="Normal 5 4 3 6 5" xfId="6013"/>
    <cellStyle name="Normal 5 4 3 7" xfId="2686"/>
    <cellStyle name="Normal 5 4 3 7 2" xfId="13352"/>
    <cellStyle name="Normal 5 4 3 7 3" xfId="9240"/>
    <cellStyle name="Normal 5 4 3 8" xfId="9241"/>
    <cellStyle name="Normal 5 4 3 9" xfId="6325"/>
    <cellStyle name="Normal 5 4 4" xfId="447"/>
    <cellStyle name="Normal 5 4 4 2" xfId="1017"/>
    <cellStyle name="Normal 5 4 4 2 2" xfId="1581"/>
    <cellStyle name="Normal 5 4 4 2 2 2" xfId="3538"/>
    <cellStyle name="Normal 5 4 4 2 2 2 2" xfId="14204"/>
    <cellStyle name="Normal 5 4 4 2 2 2 3" xfId="9242"/>
    <cellStyle name="Normal 5 4 4 2 2 3" xfId="9243"/>
    <cellStyle name="Normal 5 4 4 2 2 4" xfId="7177"/>
    <cellStyle name="Normal 5 4 4 2 2 5" xfId="12391"/>
    <cellStyle name="Normal 5 4 4 2 2 6" xfId="5352"/>
    <cellStyle name="Normal 5 4 4 2 3" xfId="3049"/>
    <cellStyle name="Normal 5 4 4 2 3 2" xfId="13715"/>
    <cellStyle name="Normal 5 4 4 2 3 3" xfId="9244"/>
    <cellStyle name="Normal 5 4 4 2 4" xfId="9245"/>
    <cellStyle name="Normal 5 4 4 2 5" xfId="6688"/>
    <cellStyle name="Normal 5 4 4 2 6" xfId="11902"/>
    <cellStyle name="Normal 5 4 4 2 7" xfId="4863"/>
    <cellStyle name="Normal 5 4 4 3" xfId="1580"/>
    <cellStyle name="Normal 5 4 4 3 2" xfId="3537"/>
    <cellStyle name="Normal 5 4 4 3 2 2" xfId="14203"/>
    <cellStyle name="Normal 5 4 4 3 2 3" xfId="9246"/>
    <cellStyle name="Normal 5 4 4 3 3" xfId="9247"/>
    <cellStyle name="Normal 5 4 4 3 4" xfId="7176"/>
    <cellStyle name="Normal 5 4 4 3 5" xfId="12390"/>
    <cellStyle name="Normal 5 4 4 3 6" xfId="5351"/>
    <cellStyle name="Normal 5 4 4 4" xfId="2597"/>
    <cellStyle name="Normal 5 4 4 4 2" xfId="13263"/>
    <cellStyle name="Normal 5 4 4 4 3" xfId="9248"/>
    <cellStyle name="Normal 5 4 4 5" xfId="9249"/>
    <cellStyle name="Normal 5 4 4 6" xfId="6236"/>
    <cellStyle name="Normal 5 4 4 7" xfId="11450"/>
    <cellStyle name="Normal 5 4 4 8" xfId="4411"/>
    <cellStyle name="Normal 5 4 5" xfId="664"/>
    <cellStyle name="Normal 5 4 5 2" xfId="1130"/>
    <cellStyle name="Normal 5 4 5 2 2" xfId="1583"/>
    <cellStyle name="Normal 5 4 5 2 2 2" xfId="3540"/>
    <cellStyle name="Normal 5 4 5 2 2 2 2" xfId="14206"/>
    <cellStyle name="Normal 5 4 5 2 2 2 3" xfId="9250"/>
    <cellStyle name="Normal 5 4 5 2 2 3" xfId="9251"/>
    <cellStyle name="Normal 5 4 5 2 2 4" xfId="7179"/>
    <cellStyle name="Normal 5 4 5 2 2 5" xfId="12393"/>
    <cellStyle name="Normal 5 4 5 2 2 6" xfId="5354"/>
    <cellStyle name="Normal 5 4 5 2 3" xfId="3099"/>
    <cellStyle name="Normal 5 4 5 2 3 2" xfId="13765"/>
    <cellStyle name="Normal 5 4 5 2 3 3" xfId="9252"/>
    <cellStyle name="Normal 5 4 5 2 4" xfId="9253"/>
    <cellStyle name="Normal 5 4 5 2 5" xfId="6738"/>
    <cellStyle name="Normal 5 4 5 2 6" xfId="11952"/>
    <cellStyle name="Normal 5 4 5 2 7" xfId="4913"/>
    <cellStyle name="Normal 5 4 5 3" xfId="1582"/>
    <cellStyle name="Normal 5 4 5 3 2" xfId="3539"/>
    <cellStyle name="Normal 5 4 5 3 2 2" xfId="14205"/>
    <cellStyle name="Normal 5 4 5 3 2 3" xfId="9254"/>
    <cellStyle name="Normal 5 4 5 3 3" xfId="9255"/>
    <cellStyle name="Normal 5 4 5 3 4" xfId="7178"/>
    <cellStyle name="Normal 5 4 5 3 5" xfId="12392"/>
    <cellStyle name="Normal 5 4 5 3 6" xfId="5353"/>
    <cellStyle name="Normal 5 4 5 4" xfId="2732"/>
    <cellStyle name="Normal 5 4 5 4 2" xfId="13398"/>
    <cellStyle name="Normal 5 4 5 4 3" xfId="9256"/>
    <cellStyle name="Normal 5 4 5 5" xfId="9257"/>
    <cellStyle name="Normal 5 4 5 6" xfId="6371"/>
    <cellStyle name="Normal 5 4 5 7" xfId="11585"/>
    <cellStyle name="Normal 5 4 5 8" xfId="4546"/>
    <cellStyle name="Normal 5 4 6" xfId="331"/>
    <cellStyle name="Normal 5 4 6 2" xfId="959"/>
    <cellStyle name="Normal 5 4 6 2 2" xfId="1585"/>
    <cellStyle name="Normal 5 4 6 2 2 2" xfId="3542"/>
    <cellStyle name="Normal 5 4 6 2 2 2 2" xfId="14208"/>
    <cellStyle name="Normal 5 4 6 2 2 2 3" xfId="9258"/>
    <cellStyle name="Normal 5 4 6 2 2 3" xfId="9259"/>
    <cellStyle name="Normal 5 4 6 2 2 4" xfId="7181"/>
    <cellStyle name="Normal 5 4 6 2 2 5" xfId="12395"/>
    <cellStyle name="Normal 5 4 6 2 2 6" xfId="5356"/>
    <cellStyle name="Normal 5 4 6 2 3" xfId="3005"/>
    <cellStyle name="Normal 5 4 6 2 3 2" xfId="13671"/>
    <cellStyle name="Normal 5 4 6 2 3 3" xfId="9260"/>
    <cellStyle name="Normal 5 4 6 2 4" xfId="9261"/>
    <cellStyle name="Normal 5 4 6 2 5" xfId="6644"/>
    <cellStyle name="Normal 5 4 6 2 6" xfId="11858"/>
    <cellStyle name="Normal 5 4 6 2 7" xfId="4819"/>
    <cellStyle name="Normal 5 4 6 3" xfId="1584"/>
    <cellStyle name="Normal 5 4 6 3 2" xfId="3541"/>
    <cellStyle name="Normal 5 4 6 3 2 2" xfId="14207"/>
    <cellStyle name="Normal 5 4 6 3 2 3" xfId="9262"/>
    <cellStyle name="Normal 5 4 6 3 3" xfId="9263"/>
    <cellStyle name="Normal 5 4 6 3 4" xfId="7180"/>
    <cellStyle name="Normal 5 4 6 3 5" xfId="12394"/>
    <cellStyle name="Normal 5 4 6 3 6" xfId="5355"/>
    <cellStyle name="Normal 5 4 6 4" xfId="2548"/>
    <cellStyle name="Normal 5 4 6 4 2" xfId="13214"/>
    <cellStyle name="Normal 5 4 6 4 3" xfId="9264"/>
    <cellStyle name="Normal 5 4 6 5" xfId="9265"/>
    <cellStyle name="Normal 5 4 6 6" xfId="6187"/>
    <cellStyle name="Normal 5 4 6 7" xfId="11401"/>
    <cellStyle name="Normal 5 4 6 8" xfId="4362"/>
    <cellStyle name="Normal 5 4 7" xfId="813"/>
    <cellStyle name="Normal 5 4 7 2" xfId="1586"/>
    <cellStyle name="Normal 5 4 7 2 2" xfId="3543"/>
    <cellStyle name="Normal 5 4 7 2 2 2" xfId="14209"/>
    <cellStyle name="Normal 5 4 7 2 2 3" xfId="9266"/>
    <cellStyle name="Normal 5 4 7 2 3" xfId="9267"/>
    <cellStyle name="Normal 5 4 7 2 4" xfId="7182"/>
    <cellStyle name="Normal 5 4 7 2 5" xfId="12396"/>
    <cellStyle name="Normal 5 4 7 2 6" xfId="5357"/>
    <cellStyle name="Normal 5 4 7 3" xfId="2870"/>
    <cellStyle name="Normal 5 4 7 3 2" xfId="13536"/>
    <cellStyle name="Normal 5 4 7 3 3" xfId="9268"/>
    <cellStyle name="Normal 5 4 7 4" xfId="9269"/>
    <cellStyle name="Normal 5 4 7 5" xfId="6509"/>
    <cellStyle name="Normal 5 4 7 6" xfId="11723"/>
    <cellStyle name="Normal 5 4 7 7" xfId="4684"/>
    <cellStyle name="Normal 5 4 8" xfId="1280"/>
    <cellStyle name="Normal 5 4 8 2" xfId="3237"/>
    <cellStyle name="Normal 5 4 8 2 2" xfId="13903"/>
    <cellStyle name="Normal 5 4 8 2 3" xfId="9270"/>
    <cellStyle name="Normal 5 4 8 3" xfId="9271"/>
    <cellStyle name="Normal 5 4 8 4" xfId="6876"/>
    <cellStyle name="Normal 5 4 8 5" xfId="12090"/>
    <cellStyle name="Normal 5 4 8 6" xfId="5051"/>
    <cellStyle name="Normal 5 4 9" xfId="223"/>
    <cellStyle name="Normal 5 4 9 2" xfId="2503"/>
    <cellStyle name="Normal 5 4 9 2 2" xfId="13170"/>
    <cellStyle name="Normal 5 4 9 2 3" xfId="9272"/>
    <cellStyle name="Normal 5 4 9 3" xfId="9273"/>
    <cellStyle name="Normal 5 4 9 4" xfId="6142"/>
    <cellStyle name="Normal 5 4 9 5" xfId="11357"/>
    <cellStyle name="Normal 5 4 9 6" xfId="4318"/>
    <cellStyle name="Normal 5 5" xfId="534"/>
    <cellStyle name="Normal 5 5 10" xfId="11491"/>
    <cellStyle name="Normal 5 5 11" xfId="4452"/>
    <cellStyle name="Normal 5 5 2" xfId="705"/>
    <cellStyle name="Normal 5 5 2 2" xfId="1171"/>
    <cellStyle name="Normal 5 5 2 2 2" xfId="1589"/>
    <cellStyle name="Normal 5 5 2 2 2 2" xfId="3546"/>
    <cellStyle name="Normal 5 5 2 2 2 2 2" xfId="14212"/>
    <cellStyle name="Normal 5 5 2 2 2 2 3" xfId="9274"/>
    <cellStyle name="Normal 5 5 2 2 2 3" xfId="9275"/>
    <cellStyle name="Normal 5 5 2 2 2 4" xfId="7185"/>
    <cellStyle name="Normal 5 5 2 2 2 5" xfId="12399"/>
    <cellStyle name="Normal 5 5 2 2 2 6" xfId="5360"/>
    <cellStyle name="Normal 5 5 2 2 3" xfId="3140"/>
    <cellStyle name="Normal 5 5 2 2 3 2" xfId="13806"/>
    <cellStyle name="Normal 5 5 2 2 3 3" xfId="9276"/>
    <cellStyle name="Normal 5 5 2 2 4" xfId="9277"/>
    <cellStyle name="Normal 5 5 2 2 5" xfId="6779"/>
    <cellStyle name="Normal 5 5 2 2 6" xfId="11993"/>
    <cellStyle name="Normal 5 5 2 2 7" xfId="4954"/>
    <cellStyle name="Normal 5 5 2 3" xfId="1588"/>
    <cellStyle name="Normal 5 5 2 3 2" xfId="3545"/>
    <cellStyle name="Normal 5 5 2 3 2 2" xfId="14211"/>
    <cellStyle name="Normal 5 5 2 3 2 3" xfId="9278"/>
    <cellStyle name="Normal 5 5 2 3 3" xfId="9279"/>
    <cellStyle name="Normal 5 5 2 3 4" xfId="7184"/>
    <cellStyle name="Normal 5 5 2 3 5" xfId="12398"/>
    <cellStyle name="Normal 5 5 2 3 6" xfId="5359"/>
    <cellStyle name="Normal 5 5 2 4" xfId="2773"/>
    <cellStyle name="Normal 5 5 2 4 2" xfId="13439"/>
    <cellStyle name="Normal 5 5 2 4 3" xfId="9280"/>
    <cellStyle name="Normal 5 5 2 5" xfId="9281"/>
    <cellStyle name="Normal 5 5 2 6" xfId="6412"/>
    <cellStyle name="Normal 5 5 2 7" xfId="11626"/>
    <cellStyle name="Normal 5 5 2 8" xfId="4587"/>
    <cellStyle name="Normal 5 5 3" xfId="858"/>
    <cellStyle name="Normal 5 5 3 2" xfId="1590"/>
    <cellStyle name="Normal 5 5 3 2 2" xfId="3547"/>
    <cellStyle name="Normal 5 5 3 2 2 2" xfId="14213"/>
    <cellStyle name="Normal 5 5 3 2 2 3" xfId="9282"/>
    <cellStyle name="Normal 5 5 3 2 3" xfId="9283"/>
    <cellStyle name="Normal 5 5 3 2 4" xfId="7186"/>
    <cellStyle name="Normal 5 5 3 2 5" xfId="12400"/>
    <cellStyle name="Normal 5 5 3 2 6" xfId="5361"/>
    <cellStyle name="Normal 5 5 3 3" xfId="2911"/>
    <cellStyle name="Normal 5 5 3 3 2" xfId="13577"/>
    <cellStyle name="Normal 5 5 3 3 3" xfId="9284"/>
    <cellStyle name="Normal 5 5 3 4" xfId="9285"/>
    <cellStyle name="Normal 5 5 3 5" xfId="6550"/>
    <cellStyle name="Normal 5 5 3 6" xfId="11764"/>
    <cellStyle name="Normal 5 5 3 7" xfId="4725"/>
    <cellStyle name="Normal 5 5 4" xfId="1587"/>
    <cellStyle name="Normal 5 5 4 2" xfId="3544"/>
    <cellStyle name="Normal 5 5 4 2 2" xfId="14210"/>
    <cellStyle name="Normal 5 5 4 2 3" xfId="9286"/>
    <cellStyle name="Normal 5 5 4 3" xfId="9287"/>
    <cellStyle name="Normal 5 5 4 4" xfId="7183"/>
    <cellStyle name="Normal 5 5 4 5" xfId="12397"/>
    <cellStyle name="Normal 5 5 4 6" xfId="5358"/>
    <cellStyle name="Normal 5 5 5" xfId="2165"/>
    <cellStyle name="Normal 5 5 5 2" xfId="4019"/>
    <cellStyle name="Normal 5 5 5 2 2" xfId="14682"/>
    <cellStyle name="Normal 5 5 5 2 3" xfId="9288"/>
    <cellStyle name="Normal 5 5 5 3" xfId="9289"/>
    <cellStyle name="Normal 5 5 5 4" xfId="7658"/>
    <cellStyle name="Normal 5 5 5 5" xfId="12869"/>
    <cellStyle name="Normal 5 5 5 6" xfId="5830"/>
    <cellStyle name="Normal 5 5 6" xfId="2310"/>
    <cellStyle name="Normal 5 5 6 2" xfId="4154"/>
    <cellStyle name="Normal 5 5 6 2 2" xfId="14817"/>
    <cellStyle name="Normal 5 5 6 2 3" xfId="9290"/>
    <cellStyle name="Normal 5 5 6 3" xfId="7793"/>
    <cellStyle name="Normal 5 5 6 4" xfId="13004"/>
    <cellStyle name="Normal 5 5 6 5" xfId="5965"/>
    <cellStyle name="Normal 5 5 7" xfId="2638"/>
    <cellStyle name="Normal 5 5 7 2" xfId="13304"/>
    <cellStyle name="Normal 5 5 7 3" xfId="9291"/>
    <cellStyle name="Normal 5 5 8" xfId="9292"/>
    <cellStyle name="Normal 5 5 9" xfId="6277"/>
    <cellStyle name="Normal 5 6" xfId="608"/>
    <cellStyle name="Normal 5 6 10" xfId="11534"/>
    <cellStyle name="Normal 5 6 11" xfId="4495"/>
    <cellStyle name="Normal 5 6 2" xfId="749"/>
    <cellStyle name="Normal 5 6 2 2" xfId="1214"/>
    <cellStyle name="Normal 5 6 2 2 2" xfId="1593"/>
    <cellStyle name="Normal 5 6 2 2 2 2" xfId="3550"/>
    <cellStyle name="Normal 5 6 2 2 2 2 2" xfId="14216"/>
    <cellStyle name="Normal 5 6 2 2 2 2 3" xfId="9293"/>
    <cellStyle name="Normal 5 6 2 2 2 3" xfId="9294"/>
    <cellStyle name="Normal 5 6 2 2 2 4" xfId="7189"/>
    <cellStyle name="Normal 5 6 2 2 2 5" xfId="12403"/>
    <cellStyle name="Normal 5 6 2 2 2 6" xfId="5364"/>
    <cellStyle name="Normal 5 6 2 2 3" xfId="3183"/>
    <cellStyle name="Normal 5 6 2 2 3 2" xfId="13849"/>
    <cellStyle name="Normal 5 6 2 2 3 3" xfId="9295"/>
    <cellStyle name="Normal 5 6 2 2 4" xfId="9296"/>
    <cellStyle name="Normal 5 6 2 2 5" xfId="6822"/>
    <cellStyle name="Normal 5 6 2 2 6" xfId="12036"/>
    <cellStyle name="Normal 5 6 2 2 7" xfId="4997"/>
    <cellStyle name="Normal 5 6 2 3" xfId="1592"/>
    <cellStyle name="Normal 5 6 2 3 2" xfId="3549"/>
    <cellStyle name="Normal 5 6 2 3 2 2" xfId="14215"/>
    <cellStyle name="Normal 5 6 2 3 2 3" xfId="9297"/>
    <cellStyle name="Normal 5 6 2 3 3" xfId="9298"/>
    <cellStyle name="Normal 5 6 2 3 4" xfId="7188"/>
    <cellStyle name="Normal 5 6 2 3 5" xfId="12402"/>
    <cellStyle name="Normal 5 6 2 3 6" xfId="5363"/>
    <cellStyle name="Normal 5 6 2 4" xfId="2816"/>
    <cellStyle name="Normal 5 6 2 4 2" xfId="13482"/>
    <cellStyle name="Normal 5 6 2 4 3" xfId="9299"/>
    <cellStyle name="Normal 5 6 2 5" xfId="9300"/>
    <cellStyle name="Normal 5 6 2 6" xfId="6455"/>
    <cellStyle name="Normal 5 6 2 7" xfId="11669"/>
    <cellStyle name="Normal 5 6 2 8" xfId="4630"/>
    <cellStyle name="Normal 5 6 3" xfId="902"/>
    <cellStyle name="Normal 5 6 3 2" xfId="1594"/>
    <cellStyle name="Normal 5 6 3 2 2" xfId="3551"/>
    <cellStyle name="Normal 5 6 3 2 2 2" xfId="14217"/>
    <cellStyle name="Normal 5 6 3 2 2 3" xfId="9301"/>
    <cellStyle name="Normal 5 6 3 2 3" xfId="9302"/>
    <cellStyle name="Normal 5 6 3 2 4" xfId="7190"/>
    <cellStyle name="Normal 5 6 3 2 5" xfId="12404"/>
    <cellStyle name="Normal 5 6 3 2 6" xfId="5365"/>
    <cellStyle name="Normal 5 6 3 3" xfId="2954"/>
    <cellStyle name="Normal 5 6 3 3 2" xfId="13620"/>
    <cellStyle name="Normal 5 6 3 3 3" xfId="9303"/>
    <cellStyle name="Normal 5 6 3 4" xfId="9304"/>
    <cellStyle name="Normal 5 6 3 5" xfId="6593"/>
    <cellStyle name="Normal 5 6 3 6" xfId="11807"/>
    <cellStyle name="Normal 5 6 3 7" xfId="4768"/>
    <cellStyle name="Normal 5 6 4" xfId="1591"/>
    <cellStyle name="Normal 5 6 4 2" xfId="3548"/>
    <cellStyle name="Normal 5 6 4 2 2" xfId="14214"/>
    <cellStyle name="Normal 5 6 4 2 3" xfId="9305"/>
    <cellStyle name="Normal 5 6 4 3" xfId="9306"/>
    <cellStyle name="Normal 5 6 4 4" xfId="7187"/>
    <cellStyle name="Normal 5 6 4 5" xfId="12401"/>
    <cellStyle name="Normal 5 6 4 6" xfId="5362"/>
    <cellStyle name="Normal 5 6 5" xfId="2209"/>
    <cellStyle name="Normal 5 6 5 2" xfId="4062"/>
    <cellStyle name="Normal 5 6 5 2 2" xfId="14725"/>
    <cellStyle name="Normal 5 6 5 2 3" xfId="9307"/>
    <cellStyle name="Normal 5 6 5 3" xfId="9308"/>
    <cellStyle name="Normal 5 6 5 4" xfId="7701"/>
    <cellStyle name="Normal 5 6 5 5" xfId="12912"/>
    <cellStyle name="Normal 5 6 5 6" xfId="5873"/>
    <cellStyle name="Normal 5 6 6" xfId="2353"/>
    <cellStyle name="Normal 5 6 6 2" xfId="4197"/>
    <cellStyle name="Normal 5 6 6 2 2" xfId="14860"/>
    <cellStyle name="Normal 5 6 6 2 3" xfId="9309"/>
    <cellStyle name="Normal 5 6 6 3" xfId="7836"/>
    <cellStyle name="Normal 5 6 6 4" xfId="13047"/>
    <cellStyle name="Normal 5 6 6 5" xfId="6008"/>
    <cellStyle name="Normal 5 6 7" xfId="2681"/>
    <cellStyle name="Normal 5 6 7 2" xfId="13347"/>
    <cellStyle name="Normal 5 6 7 3" xfId="9310"/>
    <cellStyle name="Normal 5 6 8" xfId="9311"/>
    <cellStyle name="Normal 5 6 9" xfId="6320"/>
    <cellStyle name="Normal 5 7" xfId="442"/>
    <cellStyle name="Normal 5 7 2" xfId="1012"/>
    <cellStyle name="Normal 5 7 2 2" xfId="1596"/>
    <cellStyle name="Normal 5 7 2 2 2" xfId="3553"/>
    <cellStyle name="Normal 5 7 2 2 2 2" xfId="14219"/>
    <cellStyle name="Normal 5 7 2 2 2 3" xfId="9312"/>
    <cellStyle name="Normal 5 7 2 2 3" xfId="9313"/>
    <cellStyle name="Normal 5 7 2 2 4" xfId="7192"/>
    <cellStyle name="Normal 5 7 2 2 5" xfId="12406"/>
    <cellStyle name="Normal 5 7 2 2 6" xfId="5367"/>
    <cellStyle name="Normal 5 7 2 3" xfId="3044"/>
    <cellStyle name="Normal 5 7 2 3 2" xfId="13710"/>
    <cellStyle name="Normal 5 7 2 3 3" xfId="9314"/>
    <cellStyle name="Normal 5 7 2 4" xfId="9315"/>
    <cellStyle name="Normal 5 7 2 5" xfId="6683"/>
    <cellStyle name="Normal 5 7 2 6" xfId="11897"/>
    <cellStyle name="Normal 5 7 2 7" xfId="4858"/>
    <cellStyle name="Normal 5 7 3" xfId="1595"/>
    <cellStyle name="Normal 5 7 3 2" xfId="3552"/>
    <cellStyle name="Normal 5 7 3 2 2" xfId="14218"/>
    <cellStyle name="Normal 5 7 3 2 3" xfId="9316"/>
    <cellStyle name="Normal 5 7 3 3" xfId="9317"/>
    <cellStyle name="Normal 5 7 3 4" xfId="7191"/>
    <cellStyle name="Normal 5 7 3 5" xfId="12405"/>
    <cellStyle name="Normal 5 7 3 6" xfId="5366"/>
    <cellStyle name="Normal 5 7 4" xfId="2592"/>
    <cellStyle name="Normal 5 7 4 2" xfId="13258"/>
    <cellStyle name="Normal 5 7 4 3" xfId="9318"/>
    <cellStyle name="Normal 5 7 5" xfId="9319"/>
    <cellStyle name="Normal 5 7 6" xfId="6231"/>
    <cellStyle name="Normal 5 7 7" xfId="11445"/>
    <cellStyle name="Normal 5 7 8" xfId="4406"/>
    <cellStyle name="Normal 5 8" xfId="659"/>
    <cellStyle name="Normal 5 8 2" xfId="1125"/>
    <cellStyle name="Normal 5 8 2 2" xfId="1598"/>
    <cellStyle name="Normal 5 8 2 2 2" xfId="3555"/>
    <cellStyle name="Normal 5 8 2 2 2 2" xfId="14221"/>
    <cellStyle name="Normal 5 8 2 2 2 3" xfId="9320"/>
    <cellStyle name="Normal 5 8 2 2 3" xfId="9321"/>
    <cellStyle name="Normal 5 8 2 2 4" xfId="7194"/>
    <cellStyle name="Normal 5 8 2 2 5" xfId="12408"/>
    <cellStyle name="Normal 5 8 2 2 6" xfId="5369"/>
    <cellStyle name="Normal 5 8 2 3" xfId="3094"/>
    <cellStyle name="Normal 5 8 2 3 2" xfId="13760"/>
    <cellStyle name="Normal 5 8 2 3 3" xfId="9322"/>
    <cellStyle name="Normal 5 8 2 4" xfId="9323"/>
    <cellStyle name="Normal 5 8 2 5" xfId="6733"/>
    <cellStyle name="Normal 5 8 2 6" xfId="11947"/>
    <cellStyle name="Normal 5 8 2 7" xfId="4908"/>
    <cellStyle name="Normal 5 8 3" xfId="1597"/>
    <cellStyle name="Normal 5 8 3 2" xfId="3554"/>
    <cellStyle name="Normal 5 8 3 2 2" xfId="14220"/>
    <cellStyle name="Normal 5 8 3 2 3" xfId="9324"/>
    <cellStyle name="Normal 5 8 3 3" xfId="9325"/>
    <cellStyle name="Normal 5 8 3 4" xfId="7193"/>
    <cellStyle name="Normal 5 8 3 5" xfId="12407"/>
    <cellStyle name="Normal 5 8 3 6" xfId="5368"/>
    <cellStyle name="Normal 5 8 4" xfId="2727"/>
    <cellStyle name="Normal 5 8 4 2" xfId="13393"/>
    <cellStyle name="Normal 5 8 4 3" xfId="9326"/>
    <cellStyle name="Normal 5 8 5" xfId="9327"/>
    <cellStyle name="Normal 5 8 6" xfId="6366"/>
    <cellStyle name="Normal 5 8 7" xfId="11580"/>
    <cellStyle name="Normal 5 8 8" xfId="4541"/>
    <cellStyle name="Normal 5 9" xfId="326"/>
    <cellStyle name="Normal 5 9 2" xfId="954"/>
    <cellStyle name="Normal 5 9 2 2" xfId="1600"/>
    <cellStyle name="Normal 5 9 2 2 2" xfId="3557"/>
    <cellStyle name="Normal 5 9 2 2 2 2" xfId="14223"/>
    <cellStyle name="Normal 5 9 2 2 2 3" xfId="9328"/>
    <cellStyle name="Normal 5 9 2 2 3" xfId="9329"/>
    <cellStyle name="Normal 5 9 2 2 4" xfId="7196"/>
    <cellStyle name="Normal 5 9 2 2 5" xfId="12410"/>
    <cellStyle name="Normal 5 9 2 2 6" xfId="5371"/>
    <cellStyle name="Normal 5 9 2 3" xfId="3000"/>
    <cellStyle name="Normal 5 9 2 3 2" xfId="13666"/>
    <cellStyle name="Normal 5 9 2 3 3" xfId="9330"/>
    <cellStyle name="Normal 5 9 2 4" xfId="9331"/>
    <cellStyle name="Normal 5 9 2 5" xfId="6639"/>
    <cellStyle name="Normal 5 9 2 6" xfId="11853"/>
    <cellStyle name="Normal 5 9 2 7" xfId="4814"/>
    <cellStyle name="Normal 5 9 3" xfId="1599"/>
    <cellStyle name="Normal 5 9 3 2" xfId="3556"/>
    <cellStyle name="Normal 5 9 3 2 2" xfId="14222"/>
    <cellStyle name="Normal 5 9 3 2 3" xfId="9332"/>
    <cellStyle name="Normal 5 9 3 3" xfId="9333"/>
    <cellStyle name="Normal 5 9 3 4" xfId="7195"/>
    <cellStyle name="Normal 5 9 3 5" xfId="12409"/>
    <cellStyle name="Normal 5 9 3 6" xfId="5370"/>
    <cellStyle name="Normal 5 9 4" xfId="2543"/>
    <cellStyle name="Normal 5 9 4 2" xfId="13209"/>
    <cellStyle name="Normal 5 9 4 3" xfId="9334"/>
    <cellStyle name="Normal 5 9 5" xfId="9335"/>
    <cellStyle name="Normal 5 9 6" xfId="6182"/>
    <cellStyle name="Normal 5 9 7" xfId="11396"/>
    <cellStyle name="Normal 5 9 8" xfId="4357"/>
    <cellStyle name="Normal 50" xfId="159"/>
    <cellStyle name="Normal 50 2" xfId="540"/>
    <cellStyle name="Normal 50 2 2" xfId="1081"/>
    <cellStyle name="Normal 50 3" xfId="403"/>
    <cellStyle name="Normal 50 4" xfId="287"/>
    <cellStyle name="Normal 50 5" xfId="192"/>
    <cellStyle name="Normal 51" xfId="160"/>
    <cellStyle name="Normal 51 2" xfId="541"/>
    <cellStyle name="Normal 51 2 2" xfId="1082"/>
    <cellStyle name="Normal 51 3" xfId="404"/>
    <cellStyle name="Normal 51 4" xfId="288"/>
    <cellStyle name="Normal 51 5" xfId="193"/>
    <cellStyle name="Normal 52" xfId="161"/>
    <cellStyle name="Normal 52 2" xfId="542"/>
    <cellStyle name="Normal 52 2 2" xfId="1083"/>
    <cellStyle name="Normal 52 3" xfId="405"/>
    <cellStyle name="Normal 52 4" xfId="289"/>
    <cellStyle name="Normal 52 5" xfId="194"/>
    <cellStyle name="Normal 53" xfId="162"/>
    <cellStyle name="Normal 53 2" xfId="543"/>
    <cellStyle name="Normal 53 2 2" xfId="1084"/>
    <cellStyle name="Normal 53 3" xfId="407"/>
    <cellStyle name="Normal 53 4" xfId="291"/>
    <cellStyle name="Normal 53 5" xfId="195"/>
    <cellStyle name="Normal 54" xfId="163"/>
    <cellStyle name="Normal 54 2" xfId="544"/>
    <cellStyle name="Normal 54 2 2" xfId="1085"/>
    <cellStyle name="Normal 54 3" xfId="410"/>
    <cellStyle name="Normal 54 4" xfId="294"/>
    <cellStyle name="Normal 54 5" xfId="196"/>
    <cellStyle name="Normal 55" xfId="164"/>
    <cellStyle name="Normal 55 2" xfId="545"/>
    <cellStyle name="Normal 55 2 2" xfId="1086"/>
    <cellStyle name="Normal 55 3" xfId="412"/>
    <cellStyle name="Normal 55 4" xfId="296"/>
    <cellStyle name="Normal 55 5" xfId="197"/>
    <cellStyle name="Normal 56" xfId="165"/>
    <cellStyle name="Normal 56 2" xfId="546"/>
    <cellStyle name="Normal 56 2 2" xfId="1087"/>
    <cellStyle name="Normal 56 3" xfId="414"/>
    <cellStyle name="Normal 56 4" xfId="298"/>
    <cellStyle name="Normal 56 5" xfId="198"/>
    <cellStyle name="Normal 57" xfId="166"/>
    <cellStyle name="Normal 57 2" xfId="547"/>
    <cellStyle name="Normal 57 2 2" xfId="1088"/>
    <cellStyle name="Normal 57 3" xfId="416"/>
    <cellStyle name="Normal 57 4" xfId="300"/>
    <cellStyle name="Normal 57 5" xfId="199"/>
    <cellStyle name="Normal 58" xfId="167"/>
    <cellStyle name="Normal 58 2" xfId="548"/>
    <cellStyle name="Normal 58 2 2" xfId="1089"/>
    <cellStyle name="Normal 58 3" xfId="418"/>
    <cellStyle name="Normal 58 4" xfId="302"/>
    <cellStyle name="Normal 58 5" xfId="200"/>
    <cellStyle name="Normal 59" xfId="168"/>
    <cellStyle name="Normal 59 2" xfId="549"/>
    <cellStyle name="Normal 59 2 2" xfId="1090"/>
    <cellStyle name="Normal 59 3" xfId="419"/>
    <cellStyle name="Normal 59 4" xfId="303"/>
    <cellStyle name="Normal 59 5" xfId="201"/>
    <cellStyle name="Normal 6" xfId="24"/>
    <cellStyle name="Normal 6 10" xfId="260"/>
    <cellStyle name="Normal 6 10 2" xfId="936"/>
    <cellStyle name="Normal 6 10 2 2" xfId="1602"/>
    <cellStyle name="Normal 6 10 2 2 2" xfId="3559"/>
    <cellStyle name="Normal 6 10 2 2 2 2" xfId="14225"/>
    <cellStyle name="Normal 6 10 2 2 2 3" xfId="9336"/>
    <cellStyle name="Normal 6 10 2 2 3" xfId="9337"/>
    <cellStyle name="Normal 6 10 2 2 4" xfId="7198"/>
    <cellStyle name="Normal 6 10 2 2 5" xfId="12412"/>
    <cellStyle name="Normal 6 10 2 2 6" xfId="5373"/>
    <cellStyle name="Normal 6 10 2 3" xfId="2987"/>
    <cellStyle name="Normal 6 10 2 3 2" xfId="13653"/>
    <cellStyle name="Normal 6 10 2 3 3" xfId="9338"/>
    <cellStyle name="Normal 6 10 2 4" xfId="9339"/>
    <cellStyle name="Normal 6 10 2 5" xfId="6626"/>
    <cellStyle name="Normal 6 10 2 6" xfId="11840"/>
    <cellStyle name="Normal 6 10 2 7" xfId="4801"/>
    <cellStyle name="Normal 6 10 3" xfId="1601"/>
    <cellStyle name="Normal 6 10 3 2" xfId="3558"/>
    <cellStyle name="Normal 6 10 3 2 2" xfId="14224"/>
    <cellStyle name="Normal 6 10 3 2 3" xfId="9340"/>
    <cellStyle name="Normal 6 10 3 3" xfId="9341"/>
    <cellStyle name="Normal 6 10 3 4" xfId="7197"/>
    <cellStyle name="Normal 6 10 3 5" xfId="12411"/>
    <cellStyle name="Normal 6 10 3 6" xfId="5372"/>
    <cellStyle name="Normal 6 10 4" xfId="2530"/>
    <cellStyle name="Normal 6 10 4 2" xfId="13196"/>
    <cellStyle name="Normal 6 10 4 3" xfId="9342"/>
    <cellStyle name="Normal 6 10 5" xfId="9343"/>
    <cellStyle name="Normal 6 10 6" xfId="6169"/>
    <cellStyle name="Normal 6 10 7" xfId="11383"/>
    <cellStyle name="Normal 6 10 8" xfId="4344"/>
    <cellStyle name="Normal 6 11" xfId="793"/>
    <cellStyle name="Normal 6 11 2" xfId="1603"/>
    <cellStyle name="Normal 6 11 2 2" xfId="3560"/>
    <cellStyle name="Normal 6 11 2 2 2" xfId="14226"/>
    <cellStyle name="Normal 6 11 2 2 3" xfId="9344"/>
    <cellStyle name="Normal 6 11 2 3" xfId="9345"/>
    <cellStyle name="Normal 6 11 2 4" xfId="7199"/>
    <cellStyle name="Normal 6 11 2 5" xfId="12413"/>
    <cellStyle name="Normal 6 11 2 6" xfId="5374"/>
    <cellStyle name="Normal 6 11 3" xfId="2852"/>
    <cellStyle name="Normal 6 11 3 2" xfId="13518"/>
    <cellStyle name="Normal 6 11 3 3" xfId="9346"/>
    <cellStyle name="Normal 6 11 4" xfId="9347"/>
    <cellStyle name="Normal 6 11 5" xfId="6491"/>
    <cellStyle name="Normal 6 11 6" xfId="11705"/>
    <cellStyle name="Normal 6 11 7" xfId="4666"/>
    <cellStyle name="Normal 6 12" xfId="1262"/>
    <cellStyle name="Normal 6 12 2" xfId="3219"/>
    <cellStyle name="Normal 6 12 2 2" xfId="13885"/>
    <cellStyle name="Normal 6 12 2 3" xfId="9348"/>
    <cellStyle name="Normal 6 12 3" xfId="9349"/>
    <cellStyle name="Normal 6 12 4" xfId="6858"/>
    <cellStyle name="Normal 6 12 5" xfId="12072"/>
    <cellStyle name="Normal 6 12 6" xfId="5033"/>
    <cellStyle name="Normal 6 13" xfId="180"/>
    <cellStyle name="Normal 6 13 2" xfId="2485"/>
    <cellStyle name="Normal 6 13 2 2" xfId="13152"/>
    <cellStyle name="Normal 6 13 2 3" xfId="9350"/>
    <cellStyle name="Normal 6 13 3" xfId="9351"/>
    <cellStyle name="Normal 6 13 4" xfId="6124"/>
    <cellStyle name="Normal 6 13 5" xfId="11339"/>
    <cellStyle name="Normal 6 13 6" xfId="4300"/>
    <cellStyle name="Normal 6 14" xfId="2100"/>
    <cellStyle name="Normal 6 14 2" xfId="3959"/>
    <cellStyle name="Normal 6 14 2 2" xfId="14622"/>
    <cellStyle name="Normal 6 14 2 3" xfId="9352"/>
    <cellStyle name="Normal 6 14 3" xfId="9353"/>
    <cellStyle name="Normal 6 14 4" xfId="7598"/>
    <cellStyle name="Normal 6 14 5" xfId="12809"/>
    <cellStyle name="Normal 6 14 6" xfId="5770"/>
    <cellStyle name="Normal 6 15" xfId="2251"/>
    <cellStyle name="Normal 6 15 2" xfId="4095"/>
    <cellStyle name="Normal 6 15 2 2" xfId="14758"/>
    <cellStyle name="Normal 6 15 2 3" xfId="9354"/>
    <cellStyle name="Normal 6 15 3" xfId="7734"/>
    <cellStyle name="Normal 6 15 4" xfId="12945"/>
    <cellStyle name="Normal 6 15 5" xfId="5906"/>
    <cellStyle name="Normal 6 16" xfId="2424"/>
    <cellStyle name="Normal 6 16 2" xfId="4248"/>
    <cellStyle name="Normal 6 16 2 2" xfId="14911"/>
    <cellStyle name="Normal 6 16 2 3" xfId="9355"/>
    <cellStyle name="Normal 6 16 3" xfId="13099"/>
    <cellStyle name="Normal 6 16 4" xfId="6042"/>
    <cellStyle name="Normal 6 17" xfId="2444"/>
    <cellStyle name="Normal 6 17 2" xfId="13112"/>
    <cellStyle name="Normal 6 17 3" xfId="9356"/>
    <cellStyle name="Normal 6 18" xfId="6083"/>
    <cellStyle name="Normal 6 19" xfId="11299"/>
    <cellStyle name="Normal 6 2" xfId="42"/>
    <cellStyle name="Normal 6 2 10" xfId="814"/>
    <cellStyle name="Normal 6 2 10 2" xfId="1604"/>
    <cellStyle name="Normal 6 2 10 2 2" xfId="3561"/>
    <cellStyle name="Normal 6 2 10 2 2 2" xfId="14227"/>
    <cellStyle name="Normal 6 2 10 2 2 3" xfId="9357"/>
    <cellStyle name="Normal 6 2 10 2 3" xfId="9358"/>
    <cellStyle name="Normal 6 2 10 2 4" xfId="7200"/>
    <cellStyle name="Normal 6 2 10 2 5" xfId="12414"/>
    <cellStyle name="Normal 6 2 10 2 6" xfId="5375"/>
    <cellStyle name="Normal 6 2 10 3" xfId="2871"/>
    <cellStyle name="Normal 6 2 10 3 2" xfId="13537"/>
    <cellStyle name="Normal 6 2 10 3 3" xfId="9359"/>
    <cellStyle name="Normal 6 2 10 4" xfId="9360"/>
    <cellStyle name="Normal 6 2 10 5" xfId="6510"/>
    <cellStyle name="Normal 6 2 10 6" xfId="11724"/>
    <cellStyle name="Normal 6 2 10 7" xfId="4685"/>
    <cellStyle name="Normal 6 2 11" xfId="1281"/>
    <cellStyle name="Normal 6 2 11 2" xfId="3238"/>
    <cellStyle name="Normal 6 2 11 2 2" xfId="13904"/>
    <cellStyle name="Normal 6 2 11 2 3" xfId="9361"/>
    <cellStyle name="Normal 6 2 11 3" xfId="9362"/>
    <cellStyle name="Normal 6 2 11 4" xfId="6877"/>
    <cellStyle name="Normal 6 2 11 5" xfId="12091"/>
    <cellStyle name="Normal 6 2 11 6" xfId="5052"/>
    <cellStyle name="Normal 6 2 12" xfId="224"/>
    <cellStyle name="Normal 6 2 12 2" xfId="2504"/>
    <cellStyle name="Normal 6 2 12 2 2" xfId="13171"/>
    <cellStyle name="Normal 6 2 12 2 3" xfId="9363"/>
    <cellStyle name="Normal 6 2 12 3" xfId="9364"/>
    <cellStyle name="Normal 6 2 12 4" xfId="6143"/>
    <cellStyle name="Normal 6 2 12 5" xfId="11358"/>
    <cellStyle name="Normal 6 2 12 6" xfId="4319"/>
    <cellStyle name="Normal 6 2 13" xfId="2119"/>
    <cellStyle name="Normal 6 2 13 2" xfId="3978"/>
    <cellStyle name="Normal 6 2 13 2 2" xfId="14641"/>
    <cellStyle name="Normal 6 2 13 2 3" xfId="9365"/>
    <cellStyle name="Normal 6 2 13 3" xfId="9366"/>
    <cellStyle name="Normal 6 2 13 4" xfId="7617"/>
    <cellStyle name="Normal 6 2 13 5" xfId="12828"/>
    <cellStyle name="Normal 6 2 13 6" xfId="5789"/>
    <cellStyle name="Normal 6 2 14" xfId="2270"/>
    <cellStyle name="Normal 6 2 14 2" xfId="4114"/>
    <cellStyle name="Normal 6 2 14 2 2" xfId="14777"/>
    <cellStyle name="Normal 6 2 14 2 3" xfId="9367"/>
    <cellStyle name="Normal 6 2 14 3" xfId="7753"/>
    <cellStyle name="Normal 6 2 14 4" xfId="12964"/>
    <cellStyle name="Normal 6 2 14 5" xfId="5925"/>
    <cellStyle name="Normal 6 2 15" xfId="2445"/>
    <cellStyle name="Normal 6 2 15 2" xfId="9368"/>
    <cellStyle name="Normal 6 2 15 3" xfId="13113"/>
    <cellStyle name="Normal 6 2 15 4" xfId="6043"/>
    <cellStyle name="Normal 6 2 16" xfId="9369"/>
    <cellStyle name="Normal 6 2 17" xfId="6084"/>
    <cellStyle name="Normal 6 2 18" xfId="11300"/>
    <cellStyle name="Normal 6 2 19" xfId="4261"/>
    <cellStyle name="Normal 6 2 2" xfId="54"/>
    <cellStyle name="Normal 6 2 2 10" xfId="1282"/>
    <cellStyle name="Normal 6 2 2 10 2" xfId="3239"/>
    <cellStyle name="Normal 6 2 2 10 2 2" xfId="13905"/>
    <cellStyle name="Normal 6 2 2 10 2 3" xfId="9370"/>
    <cellStyle name="Normal 6 2 2 10 3" xfId="9371"/>
    <cellStyle name="Normal 6 2 2 10 4" xfId="6878"/>
    <cellStyle name="Normal 6 2 2 10 5" xfId="12092"/>
    <cellStyle name="Normal 6 2 2 10 6" xfId="5053"/>
    <cellStyle name="Normal 6 2 2 11" xfId="225"/>
    <cellStyle name="Normal 6 2 2 11 2" xfId="2505"/>
    <cellStyle name="Normal 6 2 2 11 2 2" xfId="13172"/>
    <cellStyle name="Normal 6 2 2 11 2 3" xfId="9372"/>
    <cellStyle name="Normal 6 2 2 11 3" xfId="9373"/>
    <cellStyle name="Normal 6 2 2 11 4" xfId="6144"/>
    <cellStyle name="Normal 6 2 2 11 5" xfId="11359"/>
    <cellStyle name="Normal 6 2 2 11 6" xfId="4320"/>
    <cellStyle name="Normal 6 2 2 12" xfId="2120"/>
    <cellStyle name="Normal 6 2 2 12 2" xfId="3979"/>
    <cellStyle name="Normal 6 2 2 12 2 2" xfId="14642"/>
    <cellStyle name="Normal 6 2 2 12 2 3" xfId="9374"/>
    <cellStyle name="Normal 6 2 2 12 3" xfId="9375"/>
    <cellStyle name="Normal 6 2 2 12 4" xfId="7618"/>
    <cellStyle name="Normal 6 2 2 12 5" xfId="12829"/>
    <cellStyle name="Normal 6 2 2 12 6" xfId="5790"/>
    <cellStyle name="Normal 6 2 2 13" xfId="2271"/>
    <cellStyle name="Normal 6 2 2 13 2" xfId="4115"/>
    <cellStyle name="Normal 6 2 2 13 2 2" xfId="14778"/>
    <cellStyle name="Normal 6 2 2 13 2 3" xfId="9376"/>
    <cellStyle name="Normal 6 2 2 13 3" xfId="7754"/>
    <cellStyle name="Normal 6 2 2 13 4" xfId="12965"/>
    <cellStyle name="Normal 6 2 2 13 5" xfId="5926"/>
    <cellStyle name="Normal 6 2 2 14" xfId="2450"/>
    <cellStyle name="Normal 6 2 2 14 2" xfId="9377"/>
    <cellStyle name="Normal 6 2 2 14 3" xfId="13118"/>
    <cellStyle name="Normal 6 2 2 14 4" xfId="6048"/>
    <cellStyle name="Normal 6 2 2 15" xfId="9378"/>
    <cellStyle name="Normal 6 2 2 16" xfId="6089"/>
    <cellStyle name="Normal 6 2 2 17" xfId="11305"/>
    <cellStyle name="Normal 6 2 2 18" xfId="4266"/>
    <cellStyle name="Normal 6 2 2 2" xfId="102"/>
    <cellStyle name="Normal 6 2 2 2 10" xfId="2121"/>
    <cellStyle name="Normal 6 2 2 2 10 2" xfId="3980"/>
    <cellStyle name="Normal 6 2 2 2 10 2 2" xfId="14643"/>
    <cellStyle name="Normal 6 2 2 2 10 2 3" xfId="9379"/>
    <cellStyle name="Normal 6 2 2 2 10 3" xfId="9380"/>
    <cellStyle name="Normal 6 2 2 2 10 4" xfId="7619"/>
    <cellStyle name="Normal 6 2 2 2 10 5" xfId="12830"/>
    <cellStyle name="Normal 6 2 2 2 10 6" xfId="5791"/>
    <cellStyle name="Normal 6 2 2 2 11" xfId="2272"/>
    <cellStyle name="Normal 6 2 2 2 11 2" xfId="4116"/>
    <cellStyle name="Normal 6 2 2 2 11 2 2" xfId="14779"/>
    <cellStyle name="Normal 6 2 2 2 11 2 3" xfId="9381"/>
    <cellStyle name="Normal 6 2 2 2 11 3" xfId="7755"/>
    <cellStyle name="Normal 6 2 2 2 11 4" xfId="12966"/>
    <cellStyle name="Normal 6 2 2 2 11 5" xfId="5927"/>
    <cellStyle name="Normal 6 2 2 2 12" xfId="2460"/>
    <cellStyle name="Normal 6 2 2 2 12 2" xfId="9382"/>
    <cellStyle name="Normal 6 2 2 2 12 3" xfId="13128"/>
    <cellStyle name="Normal 6 2 2 2 12 4" xfId="6067"/>
    <cellStyle name="Normal 6 2 2 2 13" xfId="9383"/>
    <cellStyle name="Normal 6 2 2 2 14" xfId="6099"/>
    <cellStyle name="Normal 6 2 2 2 15" xfId="11315"/>
    <cellStyle name="Normal 6 2 2 2 16" xfId="4276"/>
    <cellStyle name="Normal 6 2 2 2 2" xfId="553"/>
    <cellStyle name="Normal 6 2 2 2 2 10" xfId="11500"/>
    <cellStyle name="Normal 6 2 2 2 2 11" xfId="4461"/>
    <cellStyle name="Normal 6 2 2 2 2 2" xfId="714"/>
    <cellStyle name="Normal 6 2 2 2 2 2 2" xfId="1180"/>
    <cellStyle name="Normal 6 2 2 2 2 2 2 2" xfId="1607"/>
    <cellStyle name="Normal 6 2 2 2 2 2 2 2 2" xfId="3564"/>
    <cellStyle name="Normal 6 2 2 2 2 2 2 2 2 2" xfId="14230"/>
    <cellStyle name="Normal 6 2 2 2 2 2 2 2 2 3" xfId="9384"/>
    <cellStyle name="Normal 6 2 2 2 2 2 2 2 3" xfId="9385"/>
    <cellStyle name="Normal 6 2 2 2 2 2 2 2 4" xfId="7203"/>
    <cellStyle name="Normal 6 2 2 2 2 2 2 2 5" xfId="12417"/>
    <cellStyle name="Normal 6 2 2 2 2 2 2 2 6" xfId="5378"/>
    <cellStyle name="Normal 6 2 2 2 2 2 2 3" xfId="3149"/>
    <cellStyle name="Normal 6 2 2 2 2 2 2 3 2" xfId="13815"/>
    <cellStyle name="Normal 6 2 2 2 2 2 2 3 3" xfId="9386"/>
    <cellStyle name="Normal 6 2 2 2 2 2 2 4" xfId="9387"/>
    <cellStyle name="Normal 6 2 2 2 2 2 2 5" xfId="6788"/>
    <cellStyle name="Normal 6 2 2 2 2 2 2 6" xfId="12002"/>
    <cellStyle name="Normal 6 2 2 2 2 2 2 7" xfId="4963"/>
    <cellStyle name="Normal 6 2 2 2 2 2 3" xfId="1606"/>
    <cellStyle name="Normal 6 2 2 2 2 2 3 2" xfId="3563"/>
    <cellStyle name="Normal 6 2 2 2 2 2 3 2 2" xfId="14229"/>
    <cellStyle name="Normal 6 2 2 2 2 2 3 2 3" xfId="9388"/>
    <cellStyle name="Normal 6 2 2 2 2 2 3 3" xfId="9389"/>
    <cellStyle name="Normal 6 2 2 2 2 2 3 4" xfId="7202"/>
    <cellStyle name="Normal 6 2 2 2 2 2 3 5" xfId="12416"/>
    <cellStyle name="Normal 6 2 2 2 2 2 3 6" xfId="5377"/>
    <cellStyle name="Normal 6 2 2 2 2 2 4" xfId="2782"/>
    <cellStyle name="Normal 6 2 2 2 2 2 4 2" xfId="13448"/>
    <cellStyle name="Normal 6 2 2 2 2 2 4 3" xfId="9390"/>
    <cellStyle name="Normal 6 2 2 2 2 2 5" xfId="9391"/>
    <cellStyle name="Normal 6 2 2 2 2 2 6" xfId="6421"/>
    <cellStyle name="Normal 6 2 2 2 2 2 7" xfId="11635"/>
    <cellStyle name="Normal 6 2 2 2 2 2 8" xfId="4596"/>
    <cellStyle name="Normal 6 2 2 2 2 3" xfId="867"/>
    <cellStyle name="Normal 6 2 2 2 2 3 2" xfId="1608"/>
    <cellStyle name="Normal 6 2 2 2 2 3 2 2" xfId="3565"/>
    <cellStyle name="Normal 6 2 2 2 2 3 2 2 2" xfId="14231"/>
    <cellStyle name="Normal 6 2 2 2 2 3 2 2 3" xfId="9392"/>
    <cellStyle name="Normal 6 2 2 2 2 3 2 3" xfId="9393"/>
    <cellStyle name="Normal 6 2 2 2 2 3 2 4" xfId="7204"/>
    <cellStyle name="Normal 6 2 2 2 2 3 2 5" xfId="12418"/>
    <cellStyle name="Normal 6 2 2 2 2 3 2 6" xfId="5379"/>
    <cellStyle name="Normal 6 2 2 2 2 3 3" xfId="2920"/>
    <cellStyle name="Normal 6 2 2 2 2 3 3 2" xfId="13586"/>
    <cellStyle name="Normal 6 2 2 2 2 3 3 3" xfId="9394"/>
    <cellStyle name="Normal 6 2 2 2 2 3 4" xfId="9395"/>
    <cellStyle name="Normal 6 2 2 2 2 3 5" xfId="6559"/>
    <cellStyle name="Normal 6 2 2 2 2 3 6" xfId="11773"/>
    <cellStyle name="Normal 6 2 2 2 2 3 7" xfId="4734"/>
    <cellStyle name="Normal 6 2 2 2 2 4" xfId="1605"/>
    <cellStyle name="Normal 6 2 2 2 2 4 2" xfId="3562"/>
    <cellStyle name="Normal 6 2 2 2 2 4 2 2" xfId="14228"/>
    <cellStyle name="Normal 6 2 2 2 2 4 2 3" xfId="9396"/>
    <cellStyle name="Normal 6 2 2 2 2 4 3" xfId="9397"/>
    <cellStyle name="Normal 6 2 2 2 2 4 4" xfId="7201"/>
    <cellStyle name="Normal 6 2 2 2 2 4 5" xfId="12415"/>
    <cellStyle name="Normal 6 2 2 2 2 4 6" xfId="5376"/>
    <cellStyle name="Normal 6 2 2 2 2 5" xfId="2175"/>
    <cellStyle name="Normal 6 2 2 2 2 5 2" xfId="4028"/>
    <cellStyle name="Normal 6 2 2 2 2 5 2 2" xfId="14691"/>
    <cellStyle name="Normal 6 2 2 2 2 5 2 3" xfId="9398"/>
    <cellStyle name="Normal 6 2 2 2 2 5 3" xfId="9399"/>
    <cellStyle name="Normal 6 2 2 2 2 5 4" xfId="7667"/>
    <cellStyle name="Normal 6 2 2 2 2 5 5" xfId="12878"/>
    <cellStyle name="Normal 6 2 2 2 2 5 6" xfId="5839"/>
    <cellStyle name="Normal 6 2 2 2 2 6" xfId="2319"/>
    <cellStyle name="Normal 6 2 2 2 2 6 2" xfId="4163"/>
    <cellStyle name="Normal 6 2 2 2 2 6 2 2" xfId="14826"/>
    <cellStyle name="Normal 6 2 2 2 2 6 2 3" xfId="9400"/>
    <cellStyle name="Normal 6 2 2 2 2 6 3" xfId="7802"/>
    <cellStyle name="Normal 6 2 2 2 2 6 4" xfId="13013"/>
    <cellStyle name="Normal 6 2 2 2 2 6 5" xfId="5974"/>
    <cellStyle name="Normal 6 2 2 2 2 7" xfId="2647"/>
    <cellStyle name="Normal 6 2 2 2 2 7 2" xfId="13313"/>
    <cellStyle name="Normal 6 2 2 2 2 7 3" xfId="9401"/>
    <cellStyle name="Normal 6 2 2 2 2 8" xfId="9402"/>
    <cellStyle name="Normal 6 2 2 2 2 9" xfId="6286"/>
    <cellStyle name="Normal 6 2 2 2 3" xfId="616"/>
    <cellStyle name="Normal 6 2 2 2 3 10" xfId="11542"/>
    <cellStyle name="Normal 6 2 2 2 3 11" xfId="4503"/>
    <cellStyle name="Normal 6 2 2 2 3 2" xfId="757"/>
    <cellStyle name="Normal 6 2 2 2 3 2 2" xfId="1222"/>
    <cellStyle name="Normal 6 2 2 2 3 2 2 2" xfId="1611"/>
    <cellStyle name="Normal 6 2 2 2 3 2 2 2 2" xfId="3568"/>
    <cellStyle name="Normal 6 2 2 2 3 2 2 2 2 2" xfId="14234"/>
    <cellStyle name="Normal 6 2 2 2 3 2 2 2 2 3" xfId="9403"/>
    <cellStyle name="Normal 6 2 2 2 3 2 2 2 3" xfId="9404"/>
    <cellStyle name="Normal 6 2 2 2 3 2 2 2 4" xfId="7207"/>
    <cellStyle name="Normal 6 2 2 2 3 2 2 2 5" xfId="12421"/>
    <cellStyle name="Normal 6 2 2 2 3 2 2 2 6" xfId="5382"/>
    <cellStyle name="Normal 6 2 2 2 3 2 2 3" xfId="3191"/>
    <cellStyle name="Normal 6 2 2 2 3 2 2 3 2" xfId="13857"/>
    <cellStyle name="Normal 6 2 2 2 3 2 2 3 3" xfId="9405"/>
    <cellStyle name="Normal 6 2 2 2 3 2 2 4" xfId="9406"/>
    <cellStyle name="Normal 6 2 2 2 3 2 2 5" xfId="6830"/>
    <cellStyle name="Normal 6 2 2 2 3 2 2 6" xfId="12044"/>
    <cellStyle name="Normal 6 2 2 2 3 2 2 7" xfId="5005"/>
    <cellStyle name="Normal 6 2 2 2 3 2 3" xfId="1610"/>
    <cellStyle name="Normal 6 2 2 2 3 2 3 2" xfId="3567"/>
    <cellStyle name="Normal 6 2 2 2 3 2 3 2 2" xfId="14233"/>
    <cellStyle name="Normal 6 2 2 2 3 2 3 2 3" xfId="9407"/>
    <cellStyle name="Normal 6 2 2 2 3 2 3 3" xfId="9408"/>
    <cellStyle name="Normal 6 2 2 2 3 2 3 4" xfId="7206"/>
    <cellStyle name="Normal 6 2 2 2 3 2 3 5" xfId="12420"/>
    <cellStyle name="Normal 6 2 2 2 3 2 3 6" xfId="5381"/>
    <cellStyle name="Normal 6 2 2 2 3 2 4" xfId="2824"/>
    <cellStyle name="Normal 6 2 2 2 3 2 4 2" xfId="13490"/>
    <cellStyle name="Normal 6 2 2 2 3 2 4 3" xfId="9409"/>
    <cellStyle name="Normal 6 2 2 2 3 2 5" xfId="9410"/>
    <cellStyle name="Normal 6 2 2 2 3 2 6" xfId="6463"/>
    <cellStyle name="Normal 6 2 2 2 3 2 7" xfId="11677"/>
    <cellStyle name="Normal 6 2 2 2 3 2 8" xfId="4638"/>
    <cellStyle name="Normal 6 2 2 2 3 3" xfId="910"/>
    <cellStyle name="Normal 6 2 2 2 3 3 2" xfId="1612"/>
    <cellStyle name="Normal 6 2 2 2 3 3 2 2" xfId="3569"/>
    <cellStyle name="Normal 6 2 2 2 3 3 2 2 2" xfId="14235"/>
    <cellStyle name="Normal 6 2 2 2 3 3 2 2 3" xfId="9411"/>
    <cellStyle name="Normal 6 2 2 2 3 3 2 3" xfId="9412"/>
    <cellStyle name="Normal 6 2 2 2 3 3 2 4" xfId="7208"/>
    <cellStyle name="Normal 6 2 2 2 3 3 2 5" xfId="12422"/>
    <cellStyle name="Normal 6 2 2 2 3 3 2 6" xfId="5383"/>
    <cellStyle name="Normal 6 2 2 2 3 3 3" xfId="2962"/>
    <cellStyle name="Normal 6 2 2 2 3 3 3 2" xfId="13628"/>
    <cellStyle name="Normal 6 2 2 2 3 3 3 3" xfId="9413"/>
    <cellStyle name="Normal 6 2 2 2 3 3 4" xfId="9414"/>
    <cellStyle name="Normal 6 2 2 2 3 3 5" xfId="6601"/>
    <cellStyle name="Normal 6 2 2 2 3 3 6" xfId="11815"/>
    <cellStyle name="Normal 6 2 2 2 3 3 7" xfId="4776"/>
    <cellStyle name="Normal 6 2 2 2 3 4" xfId="1609"/>
    <cellStyle name="Normal 6 2 2 2 3 4 2" xfId="3566"/>
    <cellStyle name="Normal 6 2 2 2 3 4 2 2" xfId="14232"/>
    <cellStyle name="Normal 6 2 2 2 3 4 2 3" xfId="9415"/>
    <cellStyle name="Normal 6 2 2 2 3 4 3" xfId="9416"/>
    <cellStyle name="Normal 6 2 2 2 3 4 4" xfId="7205"/>
    <cellStyle name="Normal 6 2 2 2 3 4 5" xfId="12419"/>
    <cellStyle name="Normal 6 2 2 2 3 4 6" xfId="5380"/>
    <cellStyle name="Normal 6 2 2 2 3 5" xfId="2217"/>
    <cellStyle name="Normal 6 2 2 2 3 5 2" xfId="4070"/>
    <cellStyle name="Normal 6 2 2 2 3 5 2 2" xfId="14733"/>
    <cellStyle name="Normal 6 2 2 2 3 5 2 3" xfId="9417"/>
    <cellStyle name="Normal 6 2 2 2 3 5 3" xfId="9418"/>
    <cellStyle name="Normal 6 2 2 2 3 5 4" xfId="7709"/>
    <cellStyle name="Normal 6 2 2 2 3 5 5" xfId="12920"/>
    <cellStyle name="Normal 6 2 2 2 3 5 6" xfId="5881"/>
    <cellStyle name="Normal 6 2 2 2 3 6" xfId="2361"/>
    <cellStyle name="Normal 6 2 2 2 3 6 2" xfId="4205"/>
    <cellStyle name="Normal 6 2 2 2 3 6 2 2" xfId="14868"/>
    <cellStyle name="Normal 6 2 2 2 3 6 2 3" xfId="9419"/>
    <cellStyle name="Normal 6 2 2 2 3 6 3" xfId="7844"/>
    <cellStyle name="Normal 6 2 2 2 3 6 4" xfId="13055"/>
    <cellStyle name="Normal 6 2 2 2 3 6 5" xfId="6016"/>
    <cellStyle name="Normal 6 2 2 2 3 7" xfId="2689"/>
    <cellStyle name="Normal 6 2 2 2 3 7 2" xfId="13355"/>
    <cellStyle name="Normal 6 2 2 2 3 7 3" xfId="9420"/>
    <cellStyle name="Normal 6 2 2 2 3 8" xfId="9421"/>
    <cellStyle name="Normal 6 2 2 2 3 9" xfId="6328"/>
    <cellStyle name="Normal 6 2 2 2 4" xfId="450"/>
    <cellStyle name="Normal 6 2 2 2 4 2" xfId="1020"/>
    <cellStyle name="Normal 6 2 2 2 4 2 2" xfId="1614"/>
    <cellStyle name="Normal 6 2 2 2 4 2 2 2" xfId="3571"/>
    <cellStyle name="Normal 6 2 2 2 4 2 2 2 2" xfId="14237"/>
    <cellStyle name="Normal 6 2 2 2 4 2 2 2 3" xfId="9422"/>
    <cellStyle name="Normal 6 2 2 2 4 2 2 3" xfId="9423"/>
    <cellStyle name="Normal 6 2 2 2 4 2 2 4" xfId="7210"/>
    <cellStyle name="Normal 6 2 2 2 4 2 2 5" xfId="12424"/>
    <cellStyle name="Normal 6 2 2 2 4 2 2 6" xfId="5385"/>
    <cellStyle name="Normal 6 2 2 2 4 2 3" xfId="3052"/>
    <cellStyle name="Normal 6 2 2 2 4 2 3 2" xfId="13718"/>
    <cellStyle name="Normal 6 2 2 2 4 2 3 3" xfId="9424"/>
    <cellStyle name="Normal 6 2 2 2 4 2 4" xfId="9425"/>
    <cellStyle name="Normal 6 2 2 2 4 2 5" xfId="6691"/>
    <cellStyle name="Normal 6 2 2 2 4 2 6" xfId="11905"/>
    <cellStyle name="Normal 6 2 2 2 4 2 7" xfId="4866"/>
    <cellStyle name="Normal 6 2 2 2 4 3" xfId="1613"/>
    <cellStyle name="Normal 6 2 2 2 4 3 2" xfId="3570"/>
    <cellStyle name="Normal 6 2 2 2 4 3 2 2" xfId="14236"/>
    <cellStyle name="Normal 6 2 2 2 4 3 2 3" xfId="9426"/>
    <cellStyle name="Normal 6 2 2 2 4 3 3" xfId="9427"/>
    <cellStyle name="Normal 6 2 2 2 4 3 4" xfId="7209"/>
    <cellStyle name="Normal 6 2 2 2 4 3 5" xfId="12423"/>
    <cellStyle name="Normal 6 2 2 2 4 3 6" xfId="5384"/>
    <cellStyle name="Normal 6 2 2 2 4 4" xfId="2600"/>
    <cellStyle name="Normal 6 2 2 2 4 4 2" xfId="13266"/>
    <cellStyle name="Normal 6 2 2 2 4 4 3" xfId="9428"/>
    <cellStyle name="Normal 6 2 2 2 4 5" xfId="9429"/>
    <cellStyle name="Normal 6 2 2 2 4 6" xfId="6239"/>
    <cellStyle name="Normal 6 2 2 2 4 7" xfId="11453"/>
    <cellStyle name="Normal 6 2 2 2 4 8" xfId="4414"/>
    <cellStyle name="Normal 6 2 2 2 5" xfId="667"/>
    <cellStyle name="Normal 6 2 2 2 5 2" xfId="1133"/>
    <cellStyle name="Normal 6 2 2 2 5 2 2" xfId="1616"/>
    <cellStyle name="Normal 6 2 2 2 5 2 2 2" xfId="3573"/>
    <cellStyle name="Normal 6 2 2 2 5 2 2 2 2" xfId="14239"/>
    <cellStyle name="Normal 6 2 2 2 5 2 2 2 3" xfId="9430"/>
    <cellStyle name="Normal 6 2 2 2 5 2 2 3" xfId="9431"/>
    <cellStyle name="Normal 6 2 2 2 5 2 2 4" xfId="7212"/>
    <cellStyle name="Normal 6 2 2 2 5 2 2 5" xfId="12426"/>
    <cellStyle name="Normal 6 2 2 2 5 2 2 6" xfId="5387"/>
    <cellStyle name="Normal 6 2 2 2 5 2 3" xfId="3102"/>
    <cellStyle name="Normal 6 2 2 2 5 2 3 2" xfId="13768"/>
    <cellStyle name="Normal 6 2 2 2 5 2 3 3" xfId="9432"/>
    <cellStyle name="Normal 6 2 2 2 5 2 4" xfId="9433"/>
    <cellStyle name="Normal 6 2 2 2 5 2 5" xfId="6741"/>
    <cellStyle name="Normal 6 2 2 2 5 2 6" xfId="11955"/>
    <cellStyle name="Normal 6 2 2 2 5 2 7" xfId="4916"/>
    <cellStyle name="Normal 6 2 2 2 5 3" xfId="1615"/>
    <cellStyle name="Normal 6 2 2 2 5 3 2" xfId="3572"/>
    <cellStyle name="Normal 6 2 2 2 5 3 2 2" xfId="14238"/>
    <cellStyle name="Normal 6 2 2 2 5 3 2 3" xfId="9434"/>
    <cellStyle name="Normal 6 2 2 2 5 3 3" xfId="9435"/>
    <cellStyle name="Normal 6 2 2 2 5 3 4" xfId="7211"/>
    <cellStyle name="Normal 6 2 2 2 5 3 5" xfId="12425"/>
    <cellStyle name="Normal 6 2 2 2 5 3 6" xfId="5386"/>
    <cellStyle name="Normal 6 2 2 2 5 4" xfId="2735"/>
    <cellStyle name="Normal 6 2 2 2 5 4 2" xfId="13401"/>
    <cellStyle name="Normal 6 2 2 2 5 4 3" xfId="9436"/>
    <cellStyle name="Normal 6 2 2 2 5 5" xfId="9437"/>
    <cellStyle name="Normal 6 2 2 2 5 6" xfId="6374"/>
    <cellStyle name="Normal 6 2 2 2 5 7" xfId="11588"/>
    <cellStyle name="Normal 6 2 2 2 5 8" xfId="4549"/>
    <cellStyle name="Normal 6 2 2 2 6" xfId="334"/>
    <cellStyle name="Normal 6 2 2 2 6 2" xfId="962"/>
    <cellStyle name="Normal 6 2 2 2 6 2 2" xfId="1618"/>
    <cellStyle name="Normal 6 2 2 2 6 2 2 2" xfId="3575"/>
    <cellStyle name="Normal 6 2 2 2 6 2 2 2 2" xfId="14241"/>
    <cellStyle name="Normal 6 2 2 2 6 2 2 2 3" xfId="9438"/>
    <cellStyle name="Normal 6 2 2 2 6 2 2 3" xfId="9439"/>
    <cellStyle name="Normal 6 2 2 2 6 2 2 4" xfId="7214"/>
    <cellStyle name="Normal 6 2 2 2 6 2 2 5" xfId="12428"/>
    <cellStyle name="Normal 6 2 2 2 6 2 2 6" xfId="5389"/>
    <cellStyle name="Normal 6 2 2 2 6 2 3" xfId="3008"/>
    <cellStyle name="Normal 6 2 2 2 6 2 3 2" xfId="13674"/>
    <cellStyle name="Normal 6 2 2 2 6 2 3 3" xfId="9440"/>
    <cellStyle name="Normal 6 2 2 2 6 2 4" xfId="9441"/>
    <cellStyle name="Normal 6 2 2 2 6 2 5" xfId="6647"/>
    <cellStyle name="Normal 6 2 2 2 6 2 6" xfId="11861"/>
    <cellStyle name="Normal 6 2 2 2 6 2 7" xfId="4822"/>
    <cellStyle name="Normal 6 2 2 2 6 3" xfId="1617"/>
    <cellStyle name="Normal 6 2 2 2 6 3 2" xfId="3574"/>
    <cellStyle name="Normal 6 2 2 2 6 3 2 2" xfId="14240"/>
    <cellStyle name="Normal 6 2 2 2 6 3 2 3" xfId="9442"/>
    <cellStyle name="Normal 6 2 2 2 6 3 3" xfId="9443"/>
    <cellStyle name="Normal 6 2 2 2 6 3 4" xfId="7213"/>
    <cellStyle name="Normal 6 2 2 2 6 3 5" xfId="12427"/>
    <cellStyle name="Normal 6 2 2 2 6 3 6" xfId="5388"/>
    <cellStyle name="Normal 6 2 2 2 6 4" xfId="2551"/>
    <cellStyle name="Normal 6 2 2 2 6 4 2" xfId="13217"/>
    <cellStyle name="Normal 6 2 2 2 6 4 3" xfId="9444"/>
    <cellStyle name="Normal 6 2 2 2 6 5" xfId="9445"/>
    <cellStyle name="Normal 6 2 2 2 6 6" xfId="6190"/>
    <cellStyle name="Normal 6 2 2 2 6 7" xfId="11404"/>
    <cellStyle name="Normal 6 2 2 2 6 8" xfId="4365"/>
    <cellStyle name="Normal 6 2 2 2 7" xfId="816"/>
    <cellStyle name="Normal 6 2 2 2 7 2" xfId="1619"/>
    <cellStyle name="Normal 6 2 2 2 7 2 2" xfId="3576"/>
    <cellStyle name="Normal 6 2 2 2 7 2 2 2" xfId="14242"/>
    <cellStyle name="Normal 6 2 2 2 7 2 2 3" xfId="9446"/>
    <cellStyle name="Normal 6 2 2 2 7 2 3" xfId="9447"/>
    <cellStyle name="Normal 6 2 2 2 7 2 4" xfId="7215"/>
    <cellStyle name="Normal 6 2 2 2 7 2 5" xfId="12429"/>
    <cellStyle name="Normal 6 2 2 2 7 2 6" xfId="5390"/>
    <cellStyle name="Normal 6 2 2 2 7 3" xfId="2873"/>
    <cellStyle name="Normal 6 2 2 2 7 3 2" xfId="13539"/>
    <cellStyle name="Normal 6 2 2 2 7 3 3" xfId="9448"/>
    <cellStyle name="Normal 6 2 2 2 7 4" xfId="9449"/>
    <cellStyle name="Normal 6 2 2 2 7 5" xfId="6512"/>
    <cellStyle name="Normal 6 2 2 2 7 6" xfId="11726"/>
    <cellStyle name="Normal 6 2 2 2 7 7" xfId="4687"/>
    <cellStyle name="Normal 6 2 2 2 8" xfId="1283"/>
    <cellStyle name="Normal 6 2 2 2 8 2" xfId="3240"/>
    <cellStyle name="Normal 6 2 2 2 8 2 2" xfId="13906"/>
    <cellStyle name="Normal 6 2 2 2 8 2 3" xfId="9450"/>
    <cellStyle name="Normal 6 2 2 2 8 3" xfId="9451"/>
    <cellStyle name="Normal 6 2 2 2 8 4" xfId="6879"/>
    <cellStyle name="Normal 6 2 2 2 8 5" xfId="12093"/>
    <cellStyle name="Normal 6 2 2 2 8 6" xfId="5054"/>
    <cellStyle name="Normal 6 2 2 2 9" xfId="226"/>
    <cellStyle name="Normal 6 2 2 2 9 2" xfId="2506"/>
    <cellStyle name="Normal 6 2 2 2 9 2 2" xfId="13173"/>
    <cellStyle name="Normal 6 2 2 2 9 2 3" xfId="9452"/>
    <cellStyle name="Normal 6 2 2 2 9 3" xfId="9453"/>
    <cellStyle name="Normal 6 2 2 2 9 4" xfId="6145"/>
    <cellStyle name="Normal 6 2 2 2 9 5" xfId="11360"/>
    <cellStyle name="Normal 6 2 2 2 9 6" xfId="4321"/>
    <cellStyle name="Normal 6 2 2 3" xfId="139"/>
    <cellStyle name="Normal 6 2 2 3 10" xfId="2122"/>
    <cellStyle name="Normal 6 2 2 3 10 2" xfId="3981"/>
    <cellStyle name="Normal 6 2 2 3 10 2 2" xfId="14644"/>
    <cellStyle name="Normal 6 2 2 3 10 2 3" xfId="9454"/>
    <cellStyle name="Normal 6 2 2 3 10 3" xfId="9455"/>
    <cellStyle name="Normal 6 2 2 3 10 4" xfId="7620"/>
    <cellStyle name="Normal 6 2 2 3 10 5" xfId="12831"/>
    <cellStyle name="Normal 6 2 2 3 10 6" xfId="5792"/>
    <cellStyle name="Normal 6 2 2 3 11" xfId="2273"/>
    <cellStyle name="Normal 6 2 2 3 11 2" xfId="4117"/>
    <cellStyle name="Normal 6 2 2 3 11 2 2" xfId="14780"/>
    <cellStyle name="Normal 6 2 2 3 11 2 3" xfId="9456"/>
    <cellStyle name="Normal 6 2 2 3 11 3" xfId="7756"/>
    <cellStyle name="Normal 6 2 2 3 11 4" xfId="12967"/>
    <cellStyle name="Normal 6 2 2 3 11 5" xfId="5928"/>
    <cellStyle name="Normal 6 2 2 3 12" xfId="2475"/>
    <cellStyle name="Normal 6 2 2 3 12 2" xfId="9457"/>
    <cellStyle name="Normal 6 2 2 3 12 3" xfId="13143"/>
    <cellStyle name="Normal 6 2 2 3 12 4" xfId="6068"/>
    <cellStyle name="Normal 6 2 2 3 13" xfId="9458"/>
    <cellStyle name="Normal 6 2 2 3 14" xfId="6114"/>
    <cellStyle name="Normal 6 2 2 3 15" xfId="11330"/>
    <cellStyle name="Normal 6 2 2 3 16" xfId="4291"/>
    <cellStyle name="Normal 6 2 2 3 2" xfId="554"/>
    <cellStyle name="Normal 6 2 2 3 2 10" xfId="11501"/>
    <cellStyle name="Normal 6 2 2 3 2 11" xfId="4462"/>
    <cellStyle name="Normal 6 2 2 3 2 2" xfId="715"/>
    <cellStyle name="Normal 6 2 2 3 2 2 2" xfId="1181"/>
    <cellStyle name="Normal 6 2 2 3 2 2 2 2" xfId="1622"/>
    <cellStyle name="Normal 6 2 2 3 2 2 2 2 2" xfId="3579"/>
    <cellStyle name="Normal 6 2 2 3 2 2 2 2 2 2" xfId="14245"/>
    <cellStyle name="Normal 6 2 2 3 2 2 2 2 2 3" xfId="9459"/>
    <cellStyle name="Normal 6 2 2 3 2 2 2 2 3" xfId="9460"/>
    <cellStyle name="Normal 6 2 2 3 2 2 2 2 4" xfId="7218"/>
    <cellStyle name="Normal 6 2 2 3 2 2 2 2 5" xfId="12432"/>
    <cellStyle name="Normal 6 2 2 3 2 2 2 2 6" xfId="5393"/>
    <cellStyle name="Normal 6 2 2 3 2 2 2 3" xfId="3150"/>
    <cellStyle name="Normal 6 2 2 3 2 2 2 3 2" xfId="13816"/>
    <cellStyle name="Normal 6 2 2 3 2 2 2 3 3" xfId="9461"/>
    <cellStyle name="Normal 6 2 2 3 2 2 2 4" xfId="9462"/>
    <cellStyle name="Normal 6 2 2 3 2 2 2 5" xfId="6789"/>
    <cellStyle name="Normal 6 2 2 3 2 2 2 6" xfId="12003"/>
    <cellStyle name="Normal 6 2 2 3 2 2 2 7" xfId="4964"/>
    <cellStyle name="Normal 6 2 2 3 2 2 3" xfId="1621"/>
    <cellStyle name="Normal 6 2 2 3 2 2 3 2" xfId="3578"/>
    <cellStyle name="Normal 6 2 2 3 2 2 3 2 2" xfId="14244"/>
    <cellStyle name="Normal 6 2 2 3 2 2 3 2 3" xfId="9463"/>
    <cellStyle name="Normal 6 2 2 3 2 2 3 3" xfId="9464"/>
    <cellStyle name="Normal 6 2 2 3 2 2 3 4" xfId="7217"/>
    <cellStyle name="Normal 6 2 2 3 2 2 3 5" xfId="12431"/>
    <cellStyle name="Normal 6 2 2 3 2 2 3 6" xfId="5392"/>
    <cellStyle name="Normal 6 2 2 3 2 2 4" xfId="2783"/>
    <cellStyle name="Normal 6 2 2 3 2 2 4 2" xfId="13449"/>
    <cellStyle name="Normal 6 2 2 3 2 2 4 3" xfId="9465"/>
    <cellStyle name="Normal 6 2 2 3 2 2 5" xfId="9466"/>
    <cellStyle name="Normal 6 2 2 3 2 2 6" xfId="6422"/>
    <cellStyle name="Normal 6 2 2 3 2 2 7" xfId="11636"/>
    <cellStyle name="Normal 6 2 2 3 2 2 8" xfId="4597"/>
    <cellStyle name="Normal 6 2 2 3 2 3" xfId="868"/>
    <cellStyle name="Normal 6 2 2 3 2 3 2" xfId="1623"/>
    <cellStyle name="Normal 6 2 2 3 2 3 2 2" xfId="3580"/>
    <cellStyle name="Normal 6 2 2 3 2 3 2 2 2" xfId="14246"/>
    <cellStyle name="Normal 6 2 2 3 2 3 2 2 3" xfId="9467"/>
    <cellStyle name="Normal 6 2 2 3 2 3 2 3" xfId="9468"/>
    <cellStyle name="Normal 6 2 2 3 2 3 2 4" xfId="7219"/>
    <cellStyle name="Normal 6 2 2 3 2 3 2 5" xfId="12433"/>
    <cellStyle name="Normal 6 2 2 3 2 3 2 6" xfId="5394"/>
    <cellStyle name="Normal 6 2 2 3 2 3 3" xfId="2921"/>
    <cellStyle name="Normal 6 2 2 3 2 3 3 2" xfId="13587"/>
    <cellStyle name="Normal 6 2 2 3 2 3 3 3" xfId="9469"/>
    <cellStyle name="Normal 6 2 2 3 2 3 4" xfId="9470"/>
    <cellStyle name="Normal 6 2 2 3 2 3 5" xfId="6560"/>
    <cellStyle name="Normal 6 2 2 3 2 3 6" xfId="11774"/>
    <cellStyle name="Normal 6 2 2 3 2 3 7" xfId="4735"/>
    <cellStyle name="Normal 6 2 2 3 2 4" xfId="1620"/>
    <cellStyle name="Normal 6 2 2 3 2 4 2" xfId="3577"/>
    <cellStyle name="Normal 6 2 2 3 2 4 2 2" xfId="14243"/>
    <cellStyle name="Normal 6 2 2 3 2 4 2 3" xfId="9471"/>
    <cellStyle name="Normal 6 2 2 3 2 4 3" xfId="9472"/>
    <cellStyle name="Normal 6 2 2 3 2 4 4" xfId="7216"/>
    <cellStyle name="Normal 6 2 2 3 2 4 5" xfId="12430"/>
    <cellStyle name="Normal 6 2 2 3 2 4 6" xfId="5391"/>
    <cellStyle name="Normal 6 2 2 3 2 5" xfId="2176"/>
    <cellStyle name="Normal 6 2 2 3 2 5 2" xfId="4029"/>
    <cellStyle name="Normal 6 2 2 3 2 5 2 2" xfId="14692"/>
    <cellStyle name="Normal 6 2 2 3 2 5 2 3" xfId="9473"/>
    <cellStyle name="Normal 6 2 2 3 2 5 3" xfId="9474"/>
    <cellStyle name="Normal 6 2 2 3 2 5 4" xfId="7668"/>
    <cellStyle name="Normal 6 2 2 3 2 5 5" xfId="12879"/>
    <cellStyle name="Normal 6 2 2 3 2 5 6" xfId="5840"/>
    <cellStyle name="Normal 6 2 2 3 2 6" xfId="2320"/>
    <cellStyle name="Normal 6 2 2 3 2 6 2" xfId="4164"/>
    <cellStyle name="Normal 6 2 2 3 2 6 2 2" xfId="14827"/>
    <cellStyle name="Normal 6 2 2 3 2 6 2 3" xfId="9475"/>
    <cellStyle name="Normal 6 2 2 3 2 6 3" xfId="7803"/>
    <cellStyle name="Normal 6 2 2 3 2 6 4" xfId="13014"/>
    <cellStyle name="Normal 6 2 2 3 2 6 5" xfId="5975"/>
    <cellStyle name="Normal 6 2 2 3 2 7" xfId="2648"/>
    <cellStyle name="Normal 6 2 2 3 2 7 2" xfId="13314"/>
    <cellStyle name="Normal 6 2 2 3 2 7 3" xfId="9476"/>
    <cellStyle name="Normal 6 2 2 3 2 8" xfId="9477"/>
    <cellStyle name="Normal 6 2 2 3 2 9" xfId="6287"/>
    <cellStyle name="Normal 6 2 2 3 3" xfId="617"/>
    <cellStyle name="Normal 6 2 2 3 3 10" xfId="11543"/>
    <cellStyle name="Normal 6 2 2 3 3 11" xfId="4504"/>
    <cellStyle name="Normal 6 2 2 3 3 2" xfId="758"/>
    <cellStyle name="Normal 6 2 2 3 3 2 2" xfId="1223"/>
    <cellStyle name="Normal 6 2 2 3 3 2 2 2" xfId="1626"/>
    <cellStyle name="Normal 6 2 2 3 3 2 2 2 2" xfId="3583"/>
    <cellStyle name="Normal 6 2 2 3 3 2 2 2 2 2" xfId="14249"/>
    <cellStyle name="Normal 6 2 2 3 3 2 2 2 2 3" xfId="9478"/>
    <cellStyle name="Normal 6 2 2 3 3 2 2 2 3" xfId="9479"/>
    <cellStyle name="Normal 6 2 2 3 3 2 2 2 4" xfId="7222"/>
    <cellStyle name="Normal 6 2 2 3 3 2 2 2 5" xfId="12436"/>
    <cellStyle name="Normal 6 2 2 3 3 2 2 2 6" xfId="5397"/>
    <cellStyle name="Normal 6 2 2 3 3 2 2 3" xfId="3192"/>
    <cellStyle name="Normal 6 2 2 3 3 2 2 3 2" xfId="13858"/>
    <cellStyle name="Normal 6 2 2 3 3 2 2 3 3" xfId="9480"/>
    <cellStyle name="Normal 6 2 2 3 3 2 2 4" xfId="9481"/>
    <cellStyle name="Normal 6 2 2 3 3 2 2 5" xfId="6831"/>
    <cellStyle name="Normal 6 2 2 3 3 2 2 6" xfId="12045"/>
    <cellStyle name="Normal 6 2 2 3 3 2 2 7" xfId="5006"/>
    <cellStyle name="Normal 6 2 2 3 3 2 3" xfId="1625"/>
    <cellStyle name="Normal 6 2 2 3 3 2 3 2" xfId="3582"/>
    <cellStyle name="Normal 6 2 2 3 3 2 3 2 2" xfId="14248"/>
    <cellStyle name="Normal 6 2 2 3 3 2 3 2 3" xfId="9482"/>
    <cellStyle name="Normal 6 2 2 3 3 2 3 3" xfId="9483"/>
    <cellStyle name="Normal 6 2 2 3 3 2 3 4" xfId="7221"/>
    <cellStyle name="Normal 6 2 2 3 3 2 3 5" xfId="12435"/>
    <cellStyle name="Normal 6 2 2 3 3 2 3 6" xfId="5396"/>
    <cellStyle name="Normal 6 2 2 3 3 2 4" xfId="2825"/>
    <cellStyle name="Normal 6 2 2 3 3 2 4 2" xfId="13491"/>
    <cellStyle name="Normal 6 2 2 3 3 2 4 3" xfId="9484"/>
    <cellStyle name="Normal 6 2 2 3 3 2 5" xfId="9485"/>
    <cellStyle name="Normal 6 2 2 3 3 2 6" xfId="6464"/>
    <cellStyle name="Normal 6 2 2 3 3 2 7" xfId="11678"/>
    <cellStyle name="Normal 6 2 2 3 3 2 8" xfId="4639"/>
    <cellStyle name="Normal 6 2 2 3 3 3" xfId="911"/>
    <cellStyle name="Normal 6 2 2 3 3 3 2" xfId="1627"/>
    <cellStyle name="Normal 6 2 2 3 3 3 2 2" xfId="3584"/>
    <cellStyle name="Normal 6 2 2 3 3 3 2 2 2" xfId="14250"/>
    <cellStyle name="Normal 6 2 2 3 3 3 2 2 3" xfId="9486"/>
    <cellStyle name="Normal 6 2 2 3 3 3 2 3" xfId="9487"/>
    <cellStyle name="Normal 6 2 2 3 3 3 2 4" xfId="7223"/>
    <cellStyle name="Normal 6 2 2 3 3 3 2 5" xfId="12437"/>
    <cellStyle name="Normal 6 2 2 3 3 3 2 6" xfId="5398"/>
    <cellStyle name="Normal 6 2 2 3 3 3 3" xfId="2963"/>
    <cellStyle name="Normal 6 2 2 3 3 3 3 2" xfId="13629"/>
    <cellStyle name="Normal 6 2 2 3 3 3 3 3" xfId="9488"/>
    <cellStyle name="Normal 6 2 2 3 3 3 4" xfId="9489"/>
    <cellStyle name="Normal 6 2 2 3 3 3 5" xfId="6602"/>
    <cellStyle name="Normal 6 2 2 3 3 3 6" xfId="11816"/>
    <cellStyle name="Normal 6 2 2 3 3 3 7" xfId="4777"/>
    <cellStyle name="Normal 6 2 2 3 3 4" xfId="1624"/>
    <cellStyle name="Normal 6 2 2 3 3 4 2" xfId="3581"/>
    <cellStyle name="Normal 6 2 2 3 3 4 2 2" xfId="14247"/>
    <cellStyle name="Normal 6 2 2 3 3 4 2 3" xfId="9490"/>
    <cellStyle name="Normal 6 2 2 3 3 4 3" xfId="9491"/>
    <cellStyle name="Normal 6 2 2 3 3 4 4" xfId="7220"/>
    <cellStyle name="Normal 6 2 2 3 3 4 5" xfId="12434"/>
    <cellStyle name="Normal 6 2 2 3 3 4 6" xfId="5395"/>
    <cellStyle name="Normal 6 2 2 3 3 5" xfId="2218"/>
    <cellStyle name="Normal 6 2 2 3 3 5 2" xfId="4071"/>
    <cellStyle name="Normal 6 2 2 3 3 5 2 2" xfId="14734"/>
    <cellStyle name="Normal 6 2 2 3 3 5 2 3" xfId="9492"/>
    <cellStyle name="Normal 6 2 2 3 3 5 3" xfId="9493"/>
    <cellStyle name="Normal 6 2 2 3 3 5 4" xfId="7710"/>
    <cellStyle name="Normal 6 2 2 3 3 5 5" xfId="12921"/>
    <cellStyle name="Normal 6 2 2 3 3 5 6" xfId="5882"/>
    <cellStyle name="Normal 6 2 2 3 3 6" xfId="2362"/>
    <cellStyle name="Normal 6 2 2 3 3 6 2" xfId="4206"/>
    <cellStyle name="Normal 6 2 2 3 3 6 2 2" xfId="14869"/>
    <cellStyle name="Normal 6 2 2 3 3 6 2 3" xfId="9494"/>
    <cellStyle name="Normal 6 2 2 3 3 6 3" xfId="7845"/>
    <cellStyle name="Normal 6 2 2 3 3 6 4" xfId="13056"/>
    <cellStyle name="Normal 6 2 2 3 3 6 5" xfId="6017"/>
    <cellStyle name="Normal 6 2 2 3 3 7" xfId="2690"/>
    <cellStyle name="Normal 6 2 2 3 3 7 2" xfId="13356"/>
    <cellStyle name="Normal 6 2 2 3 3 7 3" xfId="9495"/>
    <cellStyle name="Normal 6 2 2 3 3 8" xfId="9496"/>
    <cellStyle name="Normal 6 2 2 3 3 9" xfId="6329"/>
    <cellStyle name="Normal 6 2 2 3 4" xfId="451"/>
    <cellStyle name="Normal 6 2 2 3 4 2" xfId="1021"/>
    <cellStyle name="Normal 6 2 2 3 4 2 2" xfId="1629"/>
    <cellStyle name="Normal 6 2 2 3 4 2 2 2" xfId="3586"/>
    <cellStyle name="Normal 6 2 2 3 4 2 2 2 2" xfId="14252"/>
    <cellStyle name="Normal 6 2 2 3 4 2 2 2 3" xfId="9497"/>
    <cellStyle name="Normal 6 2 2 3 4 2 2 3" xfId="9498"/>
    <cellStyle name="Normal 6 2 2 3 4 2 2 4" xfId="7225"/>
    <cellStyle name="Normal 6 2 2 3 4 2 2 5" xfId="12439"/>
    <cellStyle name="Normal 6 2 2 3 4 2 2 6" xfId="5400"/>
    <cellStyle name="Normal 6 2 2 3 4 2 3" xfId="3053"/>
    <cellStyle name="Normal 6 2 2 3 4 2 3 2" xfId="13719"/>
    <cellStyle name="Normal 6 2 2 3 4 2 3 3" xfId="9499"/>
    <cellStyle name="Normal 6 2 2 3 4 2 4" xfId="9500"/>
    <cellStyle name="Normal 6 2 2 3 4 2 5" xfId="6692"/>
    <cellStyle name="Normal 6 2 2 3 4 2 6" xfId="11906"/>
    <cellStyle name="Normal 6 2 2 3 4 2 7" xfId="4867"/>
    <cellStyle name="Normal 6 2 2 3 4 3" xfId="1628"/>
    <cellStyle name="Normal 6 2 2 3 4 3 2" xfId="3585"/>
    <cellStyle name="Normal 6 2 2 3 4 3 2 2" xfId="14251"/>
    <cellStyle name="Normal 6 2 2 3 4 3 2 3" xfId="9501"/>
    <cellStyle name="Normal 6 2 2 3 4 3 3" xfId="9502"/>
    <cellStyle name="Normal 6 2 2 3 4 3 4" xfId="7224"/>
    <cellStyle name="Normal 6 2 2 3 4 3 5" xfId="12438"/>
    <cellStyle name="Normal 6 2 2 3 4 3 6" xfId="5399"/>
    <cellStyle name="Normal 6 2 2 3 4 4" xfId="2601"/>
    <cellStyle name="Normal 6 2 2 3 4 4 2" xfId="13267"/>
    <cellStyle name="Normal 6 2 2 3 4 4 3" xfId="9503"/>
    <cellStyle name="Normal 6 2 2 3 4 5" xfId="9504"/>
    <cellStyle name="Normal 6 2 2 3 4 6" xfId="6240"/>
    <cellStyle name="Normal 6 2 2 3 4 7" xfId="11454"/>
    <cellStyle name="Normal 6 2 2 3 4 8" xfId="4415"/>
    <cellStyle name="Normal 6 2 2 3 5" xfId="668"/>
    <cellStyle name="Normal 6 2 2 3 5 2" xfId="1134"/>
    <cellStyle name="Normal 6 2 2 3 5 2 2" xfId="1631"/>
    <cellStyle name="Normal 6 2 2 3 5 2 2 2" xfId="3588"/>
    <cellStyle name="Normal 6 2 2 3 5 2 2 2 2" xfId="14254"/>
    <cellStyle name="Normal 6 2 2 3 5 2 2 2 3" xfId="9505"/>
    <cellStyle name="Normal 6 2 2 3 5 2 2 3" xfId="9506"/>
    <cellStyle name="Normal 6 2 2 3 5 2 2 4" xfId="7227"/>
    <cellStyle name="Normal 6 2 2 3 5 2 2 5" xfId="12441"/>
    <cellStyle name="Normal 6 2 2 3 5 2 2 6" xfId="5402"/>
    <cellStyle name="Normal 6 2 2 3 5 2 3" xfId="3103"/>
    <cellStyle name="Normal 6 2 2 3 5 2 3 2" xfId="13769"/>
    <cellStyle name="Normal 6 2 2 3 5 2 3 3" xfId="9507"/>
    <cellStyle name="Normal 6 2 2 3 5 2 4" xfId="9508"/>
    <cellStyle name="Normal 6 2 2 3 5 2 5" xfId="6742"/>
    <cellStyle name="Normal 6 2 2 3 5 2 6" xfId="11956"/>
    <cellStyle name="Normal 6 2 2 3 5 2 7" xfId="4917"/>
    <cellStyle name="Normal 6 2 2 3 5 3" xfId="1630"/>
    <cellStyle name="Normal 6 2 2 3 5 3 2" xfId="3587"/>
    <cellStyle name="Normal 6 2 2 3 5 3 2 2" xfId="14253"/>
    <cellStyle name="Normal 6 2 2 3 5 3 2 3" xfId="9509"/>
    <cellStyle name="Normal 6 2 2 3 5 3 3" xfId="9510"/>
    <cellStyle name="Normal 6 2 2 3 5 3 4" xfId="7226"/>
    <cellStyle name="Normal 6 2 2 3 5 3 5" xfId="12440"/>
    <cellStyle name="Normal 6 2 2 3 5 3 6" xfId="5401"/>
    <cellStyle name="Normal 6 2 2 3 5 4" xfId="2736"/>
    <cellStyle name="Normal 6 2 2 3 5 4 2" xfId="13402"/>
    <cellStyle name="Normal 6 2 2 3 5 4 3" xfId="9511"/>
    <cellStyle name="Normal 6 2 2 3 5 5" xfId="9512"/>
    <cellStyle name="Normal 6 2 2 3 5 6" xfId="6375"/>
    <cellStyle name="Normal 6 2 2 3 5 7" xfId="11589"/>
    <cellStyle name="Normal 6 2 2 3 5 8" xfId="4550"/>
    <cellStyle name="Normal 6 2 2 3 6" xfId="335"/>
    <cellStyle name="Normal 6 2 2 3 6 2" xfId="963"/>
    <cellStyle name="Normal 6 2 2 3 6 2 2" xfId="1633"/>
    <cellStyle name="Normal 6 2 2 3 6 2 2 2" xfId="3590"/>
    <cellStyle name="Normal 6 2 2 3 6 2 2 2 2" xfId="14256"/>
    <cellStyle name="Normal 6 2 2 3 6 2 2 2 3" xfId="9513"/>
    <cellStyle name="Normal 6 2 2 3 6 2 2 3" xfId="9514"/>
    <cellStyle name="Normal 6 2 2 3 6 2 2 4" xfId="7229"/>
    <cellStyle name="Normal 6 2 2 3 6 2 2 5" xfId="12443"/>
    <cellStyle name="Normal 6 2 2 3 6 2 2 6" xfId="5404"/>
    <cellStyle name="Normal 6 2 2 3 6 2 3" xfId="3009"/>
    <cellStyle name="Normal 6 2 2 3 6 2 3 2" xfId="13675"/>
    <cellStyle name="Normal 6 2 2 3 6 2 3 3" xfId="9515"/>
    <cellStyle name="Normal 6 2 2 3 6 2 4" xfId="9516"/>
    <cellStyle name="Normal 6 2 2 3 6 2 5" xfId="6648"/>
    <cellStyle name="Normal 6 2 2 3 6 2 6" xfId="11862"/>
    <cellStyle name="Normal 6 2 2 3 6 2 7" xfId="4823"/>
    <cellStyle name="Normal 6 2 2 3 6 3" xfId="1632"/>
    <cellStyle name="Normal 6 2 2 3 6 3 2" xfId="3589"/>
    <cellStyle name="Normal 6 2 2 3 6 3 2 2" xfId="14255"/>
    <cellStyle name="Normal 6 2 2 3 6 3 2 3" xfId="9517"/>
    <cellStyle name="Normal 6 2 2 3 6 3 3" xfId="9518"/>
    <cellStyle name="Normal 6 2 2 3 6 3 4" xfId="7228"/>
    <cellStyle name="Normal 6 2 2 3 6 3 5" xfId="12442"/>
    <cellStyle name="Normal 6 2 2 3 6 3 6" xfId="5403"/>
    <cellStyle name="Normal 6 2 2 3 6 4" xfId="2552"/>
    <cellStyle name="Normal 6 2 2 3 6 4 2" xfId="13218"/>
    <cellStyle name="Normal 6 2 2 3 6 4 3" xfId="9519"/>
    <cellStyle name="Normal 6 2 2 3 6 5" xfId="9520"/>
    <cellStyle name="Normal 6 2 2 3 6 6" xfId="6191"/>
    <cellStyle name="Normal 6 2 2 3 6 7" xfId="11405"/>
    <cellStyle name="Normal 6 2 2 3 6 8" xfId="4366"/>
    <cellStyle name="Normal 6 2 2 3 7" xfId="817"/>
    <cellStyle name="Normal 6 2 2 3 7 2" xfId="1634"/>
    <cellStyle name="Normal 6 2 2 3 7 2 2" xfId="3591"/>
    <cellStyle name="Normal 6 2 2 3 7 2 2 2" xfId="14257"/>
    <cellStyle name="Normal 6 2 2 3 7 2 2 3" xfId="9521"/>
    <cellStyle name="Normal 6 2 2 3 7 2 3" xfId="9522"/>
    <cellStyle name="Normal 6 2 2 3 7 2 4" xfId="7230"/>
    <cellStyle name="Normal 6 2 2 3 7 2 5" xfId="12444"/>
    <cellStyle name="Normal 6 2 2 3 7 2 6" xfId="5405"/>
    <cellStyle name="Normal 6 2 2 3 7 3" xfId="2874"/>
    <cellStyle name="Normal 6 2 2 3 7 3 2" xfId="13540"/>
    <cellStyle name="Normal 6 2 2 3 7 3 3" xfId="9523"/>
    <cellStyle name="Normal 6 2 2 3 7 4" xfId="9524"/>
    <cellStyle name="Normal 6 2 2 3 7 5" xfId="6513"/>
    <cellStyle name="Normal 6 2 2 3 7 6" xfId="11727"/>
    <cellStyle name="Normal 6 2 2 3 7 7" xfId="4688"/>
    <cellStyle name="Normal 6 2 2 3 8" xfId="1284"/>
    <cellStyle name="Normal 6 2 2 3 8 2" xfId="3241"/>
    <cellStyle name="Normal 6 2 2 3 8 2 2" xfId="13907"/>
    <cellStyle name="Normal 6 2 2 3 8 2 3" xfId="9525"/>
    <cellStyle name="Normal 6 2 2 3 8 3" xfId="9526"/>
    <cellStyle name="Normal 6 2 2 3 8 4" xfId="6880"/>
    <cellStyle name="Normal 6 2 2 3 8 5" xfId="12094"/>
    <cellStyle name="Normal 6 2 2 3 8 6" xfId="5055"/>
    <cellStyle name="Normal 6 2 2 3 9" xfId="227"/>
    <cellStyle name="Normal 6 2 2 3 9 2" xfId="2507"/>
    <cellStyle name="Normal 6 2 2 3 9 2 2" xfId="13174"/>
    <cellStyle name="Normal 6 2 2 3 9 2 3" xfId="9527"/>
    <cellStyle name="Normal 6 2 2 3 9 3" xfId="9528"/>
    <cellStyle name="Normal 6 2 2 3 9 4" xfId="6146"/>
    <cellStyle name="Normal 6 2 2 3 9 5" xfId="11361"/>
    <cellStyle name="Normal 6 2 2 3 9 6" xfId="4322"/>
    <cellStyle name="Normal 6 2 2 4" xfId="552"/>
    <cellStyle name="Normal 6 2 2 4 10" xfId="11499"/>
    <cellStyle name="Normal 6 2 2 4 11" xfId="4460"/>
    <cellStyle name="Normal 6 2 2 4 2" xfId="713"/>
    <cellStyle name="Normal 6 2 2 4 2 2" xfId="1179"/>
    <cellStyle name="Normal 6 2 2 4 2 2 2" xfId="1637"/>
    <cellStyle name="Normal 6 2 2 4 2 2 2 2" xfId="3594"/>
    <cellStyle name="Normal 6 2 2 4 2 2 2 2 2" xfId="14260"/>
    <cellStyle name="Normal 6 2 2 4 2 2 2 2 3" xfId="9529"/>
    <cellStyle name="Normal 6 2 2 4 2 2 2 3" xfId="9530"/>
    <cellStyle name="Normal 6 2 2 4 2 2 2 4" xfId="7233"/>
    <cellStyle name="Normal 6 2 2 4 2 2 2 5" xfId="12447"/>
    <cellStyle name="Normal 6 2 2 4 2 2 2 6" xfId="5408"/>
    <cellStyle name="Normal 6 2 2 4 2 2 3" xfId="3148"/>
    <cellStyle name="Normal 6 2 2 4 2 2 3 2" xfId="13814"/>
    <cellStyle name="Normal 6 2 2 4 2 2 3 3" xfId="9531"/>
    <cellStyle name="Normal 6 2 2 4 2 2 4" xfId="9532"/>
    <cellStyle name="Normal 6 2 2 4 2 2 5" xfId="6787"/>
    <cellStyle name="Normal 6 2 2 4 2 2 6" xfId="12001"/>
    <cellStyle name="Normal 6 2 2 4 2 2 7" xfId="4962"/>
    <cellStyle name="Normal 6 2 2 4 2 3" xfId="1636"/>
    <cellStyle name="Normal 6 2 2 4 2 3 2" xfId="3593"/>
    <cellStyle name="Normal 6 2 2 4 2 3 2 2" xfId="14259"/>
    <cellStyle name="Normal 6 2 2 4 2 3 2 3" xfId="9533"/>
    <cellStyle name="Normal 6 2 2 4 2 3 3" xfId="9534"/>
    <cellStyle name="Normal 6 2 2 4 2 3 4" xfId="7232"/>
    <cellStyle name="Normal 6 2 2 4 2 3 5" xfId="12446"/>
    <cellStyle name="Normal 6 2 2 4 2 3 6" xfId="5407"/>
    <cellStyle name="Normal 6 2 2 4 2 4" xfId="2781"/>
    <cellStyle name="Normal 6 2 2 4 2 4 2" xfId="13447"/>
    <cellStyle name="Normal 6 2 2 4 2 4 3" xfId="9535"/>
    <cellStyle name="Normal 6 2 2 4 2 5" xfId="9536"/>
    <cellStyle name="Normal 6 2 2 4 2 6" xfId="6420"/>
    <cellStyle name="Normal 6 2 2 4 2 7" xfId="11634"/>
    <cellStyle name="Normal 6 2 2 4 2 8" xfId="4595"/>
    <cellStyle name="Normal 6 2 2 4 3" xfId="866"/>
    <cellStyle name="Normal 6 2 2 4 3 2" xfId="1638"/>
    <cellStyle name="Normal 6 2 2 4 3 2 2" xfId="3595"/>
    <cellStyle name="Normal 6 2 2 4 3 2 2 2" xfId="14261"/>
    <cellStyle name="Normal 6 2 2 4 3 2 2 3" xfId="9537"/>
    <cellStyle name="Normal 6 2 2 4 3 2 3" xfId="9538"/>
    <cellStyle name="Normal 6 2 2 4 3 2 4" xfId="7234"/>
    <cellStyle name="Normal 6 2 2 4 3 2 5" xfId="12448"/>
    <cellStyle name="Normal 6 2 2 4 3 2 6" xfId="5409"/>
    <cellStyle name="Normal 6 2 2 4 3 3" xfId="2919"/>
    <cellStyle name="Normal 6 2 2 4 3 3 2" xfId="13585"/>
    <cellStyle name="Normal 6 2 2 4 3 3 3" xfId="9539"/>
    <cellStyle name="Normal 6 2 2 4 3 4" xfId="9540"/>
    <cellStyle name="Normal 6 2 2 4 3 5" xfId="6558"/>
    <cellStyle name="Normal 6 2 2 4 3 6" xfId="11772"/>
    <cellStyle name="Normal 6 2 2 4 3 7" xfId="4733"/>
    <cellStyle name="Normal 6 2 2 4 4" xfId="1635"/>
    <cellStyle name="Normal 6 2 2 4 4 2" xfId="3592"/>
    <cellStyle name="Normal 6 2 2 4 4 2 2" xfId="14258"/>
    <cellStyle name="Normal 6 2 2 4 4 2 3" xfId="9541"/>
    <cellStyle name="Normal 6 2 2 4 4 3" xfId="9542"/>
    <cellStyle name="Normal 6 2 2 4 4 4" xfId="7231"/>
    <cellStyle name="Normal 6 2 2 4 4 5" xfId="12445"/>
    <cellStyle name="Normal 6 2 2 4 4 6" xfId="5406"/>
    <cellStyle name="Normal 6 2 2 4 5" xfId="2174"/>
    <cellStyle name="Normal 6 2 2 4 5 2" xfId="4027"/>
    <cellStyle name="Normal 6 2 2 4 5 2 2" xfId="14690"/>
    <cellStyle name="Normal 6 2 2 4 5 2 3" xfId="9543"/>
    <cellStyle name="Normal 6 2 2 4 5 3" xfId="9544"/>
    <cellStyle name="Normal 6 2 2 4 5 4" xfId="7666"/>
    <cellStyle name="Normal 6 2 2 4 5 5" xfId="12877"/>
    <cellStyle name="Normal 6 2 2 4 5 6" xfId="5838"/>
    <cellStyle name="Normal 6 2 2 4 6" xfId="2318"/>
    <cellStyle name="Normal 6 2 2 4 6 2" xfId="4162"/>
    <cellStyle name="Normal 6 2 2 4 6 2 2" xfId="14825"/>
    <cellStyle name="Normal 6 2 2 4 6 2 3" xfId="9545"/>
    <cellStyle name="Normal 6 2 2 4 6 3" xfId="7801"/>
    <cellStyle name="Normal 6 2 2 4 6 4" xfId="13012"/>
    <cellStyle name="Normal 6 2 2 4 6 5" xfId="5973"/>
    <cellStyle name="Normal 6 2 2 4 7" xfId="2646"/>
    <cellStyle name="Normal 6 2 2 4 7 2" xfId="13312"/>
    <cellStyle name="Normal 6 2 2 4 7 3" xfId="9546"/>
    <cellStyle name="Normal 6 2 2 4 8" xfId="9547"/>
    <cellStyle name="Normal 6 2 2 4 9" xfId="6285"/>
    <cellStyle name="Normal 6 2 2 5" xfId="615"/>
    <cellStyle name="Normal 6 2 2 5 10" xfId="11541"/>
    <cellStyle name="Normal 6 2 2 5 11" xfId="4502"/>
    <cellStyle name="Normal 6 2 2 5 2" xfId="756"/>
    <cellStyle name="Normal 6 2 2 5 2 2" xfId="1221"/>
    <cellStyle name="Normal 6 2 2 5 2 2 2" xfId="1641"/>
    <cellStyle name="Normal 6 2 2 5 2 2 2 2" xfId="3598"/>
    <cellStyle name="Normal 6 2 2 5 2 2 2 2 2" xfId="14264"/>
    <cellStyle name="Normal 6 2 2 5 2 2 2 2 3" xfId="9548"/>
    <cellStyle name="Normal 6 2 2 5 2 2 2 3" xfId="9549"/>
    <cellStyle name="Normal 6 2 2 5 2 2 2 4" xfId="7237"/>
    <cellStyle name="Normal 6 2 2 5 2 2 2 5" xfId="12451"/>
    <cellStyle name="Normal 6 2 2 5 2 2 2 6" xfId="5412"/>
    <cellStyle name="Normal 6 2 2 5 2 2 3" xfId="3190"/>
    <cellStyle name="Normal 6 2 2 5 2 2 3 2" xfId="13856"/>
    <cellStyle name="Normal 6 2 2 5 2 2 3 3" xfId="9550"/>
    <cellStyle name="Normal 6 2 2 5 2 2 4" xfId="9551"/>
    <cellStyle name="Normal 6 2 2 5 2 2 5" xfId="6829"/>
    <cellStyle name="Normal 6 2 2 5 2 2 6" xfId="12043"/>
    <cellStyle name="Normal 6 2 2 5 2 2 7" xfId="5004"/>
    <cellStyle name="Normal 6 2 2 5 2 3" xfId="1640"/>
    <cellStyle name="Normal 6 2 2 5 2 3 2" xfId="3597"/>
    <cellStyle name="Normal 6 2 2 5 2 3 2 2" xfId="14263"/>
    <cellStyle name="Normal 6 2 2 5 2 3 2 3" xfId="9552"/>
    <cellStyle name="Normal 6 2 2 5 2 3 3" xfId="9553"/>
    <cellStyle name="Normal 6 2 2 5 2 3 4" xfId="7236"/>
    <cellStyle name="Normal 6 2 2 5 2 3 5" xfId="12450"/>
    <cellStyle name="Normal 6 2 2 5 2 3 6" xfId="5411"/>
    <cellStyle name="Normal 6 2 2 5 2 4" xfId="2823"/>
    <cellStyle name="Normal 6 2 2 5 2 4 2" xfId="13489"/>
    <cellStyle name="Normal 6 2 2 5 2 4 3" xfId="9554"/>
    <cellStyle name="Normal 6 2 2 5 2 5" xfId="9555"/>
    <cellStyle name="Normal 6 2 2 5 2 6" xfId="6462"/>
    <cellStyle name="Normal 6 2 2 5 2 7" xfId="11676"/>
    <cellStyle name="Normal 6 2 2 5 2 8" xfId="4637"/>
    <cellStyle name="Normal 6 2 2 5 3" xfId="909"/>
    <cellStyle name="Normal 6 2 2 5 3 2" xfId="1642"/>
    <cellStyle name="Normal 6 2 2 5 3 2 2" xfId="3599"/>
    <cellStyle name="Normal 6 2 2 5 3 2 2 2" xfId="14265"/>
    <cellStyle name="Normal 6 2 2 5 3 2 2 3" xfId="9556"/>
    <cellStyle name="Normal 6 2 2 5 3 2 3" xfId="9557"/>
    <cellStyle name="Normal 6 2 2 5 3 2 4" xfId="7238"/>
    <cellStyle name="Normal 6 2 2 5 3 2 5" xfId="12452"/>
    <cellStyle name="Normal 6 2 2 5 3 2 6" xfId="5413"/>
    <cellStyle name="Normal 6 2 2 5 3 3" xfId="2961"/>
    <cellStyle name="Normal 6 2 2 5 3 3 2" xfId="13627"/>
    <cellStyle name="Normal 6 2 2 5 3 3 3" xfId="9558"/>
    <cellStyle name="Normal 6 2 2 5 3 4" xfId="9559"/>
    <cellStyle name="Normal 6 2 2 5 3 5" xfId="6600"/>
    <cellStyle name="Normal 6 2 2 5 3 6" xfId="11814"/>
    <cellStyle name="Normal 6 2 2 5 3 7" xfId="4775"/>
    <cellStyle name="Normal 6 2 2 5 4" xfId="1639"/>
    <cellStyle name="Normal 6 2 2 5 4 2" xfId="3596"/>
    <cellStyle name="Normal 6 2 2 5 4 2 2" xfId="14262"/>
    <cellStyle name="Normal 6 2 2 5 4 2 3" xfId="9560"/>
    <cellStyle name="Normal 6 2 2 5 4 3" xfId="9561"/>
    <cellStyle name="Normal 6 2 2 5 4 4" xfId="7235"/>
    <cellStyle name="Normal 6 2 2 5 4 5" xfId="12449"/>
    <cellStyle name="Normal 6 2 2 5 4 6" xfId="5410"/>
    <cellStyle name="Normal 6 2 2 5 5" xfId="2216"/>
    <cellStyle name="Normal 6 2 2 5 5 2" xfId="4069"/>
    <cellStyle name="Normal 6 2 2 5 5 2 2" xfId="14732"/>
    <cellStyle name="Normal 6 2 2 5 5 2 3" xfId="9562"/>
    <cellStyle name="Normal 6 2 2 5 5 3" xfId="9563"/>
    <cellStyle name="Normal 6 2 2 5 5 4" xfId="7708"/>
    <cellStyle name="Normal 6 2 2 5 5 5" xfId="12919"/>
    <cellStyle name="Normal 6 2 2 5 5 6" xfId="5880"/>
    <cellStyle name="Normal 6 2 2 5 6" xfId="2360"/>
    <cellStyle name="Normal 6 2 2 5 6 2" xfId="4204"/>
    <cellStyle name="Normal 6 2 2 5 6 2 2" xfId="14867"/>
    <cellStyle name="Normal 6 2 2 5 6 2 3" xfId="9564"/>
    <cellStyle name="Normal 6 2 2 5 6 3" xfId="7843"/>
    <cellStyle name="Normal 6 2 2 5 6 4" xfId="13054"/>
    <cellStyle name="Normal 6 2 2 5 6 5" xfId="6015"/>
    <cellStyle name="Normal 6 2 2 5 7" xfId="2688"/>
    <cellStyle name="Normal 6 2 2 5 7 2" xfId="13354"/>
    <cellStyle name="Normal 6 2 2 5 7 3" xfId="9565"/>
    <cellStyle name="Normal 6 2 2 5 8" xfId="9566"/>
    <cellStyle name="Normal 6 2 2 5 9" xfId="6327"/>
    <cellStyle name="Normal 6 2 2 6" xfId="449"/>
    <cellStyle name="Normal 6 2 2 6 2" xfId="1019"/>
    <cellStyle name="Normal 6 2 2 6 2 2" xfId="1644"/>
    <cellStyle name="Normal 6 2 2 6 2 2 2" xfId="3601"/>
    <cellStyle name="Normal 6 2 2 6 2 2 2 2" xfId="14267"/>
    <cellStyle name="Normal 6 2 2 6 2 2 2 3" xfId="9567"/>
    <cellStyle name="Normal 6 2 2 6 2 2 3" xfId="9568"/>
    <cellStyle name="Normal 6 2 2 6 2 2 4" xfId="7240"/>
    <cellStyle name="Normal 6 2 2 6 2 2 5" xfId="12454"/>
    <cellStyle name="Normal 6 2 2 6 2 2 6" xfId="5415"/>
    <cellStyle name="Normal 6 2 2 6 2 3" xfId="3051"/>
    <cellStyle name="Normal 6 2 2 6 2 3 2" xfId="13717"/>
    <cellStyle name="Normal 6 2 2 6 2 3 3" xfId="9569"/>
    <cellStyle name="Normal 6 2 2 6 2 4" xfId="9570"/>
    <cellStyle name="Normal 6 2 2 6 2 5" xfId="6690"/>
    <cellStyle name="Normal 6 2 2 6 2 6" xfId="11904"/>
    <cellStyle name="Normal 6 2 2 6 2 7" xfId="4865"/>
    <cellStyle name="Normal 6 2 2 6 3" xfId="1643"/>
    <cellStyle name="Normal 6 2 2 6 3 2" xfId="3600"/>
    <cellStyle name="Normal 6 2 2 6 3 2 2" xfId="14266"/>
    <cellStyle name="Normal 6 2 2 6 3 2 3" xfId="9571"/>
    <cellStyle name="Normal 6 2 2 6 3 3" xfId="9572"/>
    <cellStyle name="Normal 6 2 2 6 3 4" xfId="7239"/>
    <cellStyle name="Normal 6 2 2 6 3 5" xfId="12453"/>
    <cellStyle name="Normal 6 2 2 6 3 6" xfId="5414"/>
    <cellStyle name="Normal 6 2 2 6 4" xfId="2599"/>
    <cellStyle name="Normal 6 2 2 6 4 2" xfId="13265"/>
    <cellStyle name="Normal 6 2 2 6 4 3" xfId="9573"/>
    <cellStyle name="Normal 6 2 2 6 5" xfId="9574"/>
    <cellStyle name="Normal 6 2 2 6 6" xfId="6238"/>
    <cellStyle name="Normal 6 2 2 6 7" xfId="11452"/>
    <cellStyle name="Normal 6 2 2 6 8" xfId="4413"/>
    <cellStyle name="Normal 6 2 2 7" xfId="666"/>
    <cellStyle name="Normal 6 2 2 7 2" xfId="1132"/>
    <cellStyle name="Normal 6 2 2 7 2 2" xfId="1646"/>
    <cellStyle name="Normal 6 2 2 7 2 2 2" xfId="3603"/>
    <cellStyle name="Normal 6 2 2 7 2 2 2 2" xfId="14269"/>
    <cellStyle name="Normal 6 2 2 7 2 2 2 3" xfId="9575"/>
    <cellStyle name="Normal 6 2 2 7 2 2 3" xfId="9576"/>
    <cellStyle name="Normal 6 2 2 7 2 2 4" xfId="7242"/>
    <cellStyle name="Normal 6 2 2 7 2 2 5" xfId="12456"/>
    <cellStyle name="Normal 6 2 2 7 2 2 6" xfId="5417"/>
    <cellStyle name="Normal 6 2 2 7 2 3" xfId="3101"/>
    <cellStyle name="Normal 6 2 2 7 2 3 2" xfId="13767"/>
    <cellStyle name="Normal 6 2 2 7 2 3 3" xfId="9577"/>
    <cellStyle name="Normal 6 2 2 7 2 4" xfId="9578"/>
    <cellStyle name="Normal 6 2 2 7 2 5" xfId="6740"/>
    <cellStyle name="Normal 6 2 2 7 2 6" xfId="11954"/>
    <cellStyle name="Normal 6 2 2 7 2 7" xfId="4915"/>
    <cellStyle name="Normal 6 2 2 7 3" xfId="1645"/>
    <cellStyle name="Normal 6 2 2 7 3 2" xfId="3602"/>
    <cellStyle name="Normal 6 2 2 7 3 2 2" xfId="14268"/>
    <cellStyle name="Normal 6 2 2 7 3 2 3" xfId="9579"/>
    <cellStyle name="Normal 6 2 2 7 3 3" xfId="9580"/>
    <cellStyle name="Normal 6 2 2 7 3 4" xfId="7241"/>
    <cellStyle name="Normal 6 2 2 7 3 5" xfId="12455"/>
    <cellStyle name="Normal 6 2 2 7 3 6" xfId="5416"/>
    <cellStyle name="Normal 6 2 2 7 4" xfId="2734"/>
    <cellStyle name="Normal 6 2 2 7 4 2" xfId="13400"/>
    <cellStyle name="Normal 6 2 2 7 4 3" xfId="9581"/>
    <cellStyle name="Normal 6 2 2 7 5" xfId="9582"/>
    <cellStyle name="Normal 6 2 2 7 6" xfId="6373"/>
    <cellStyle name="Normal 6 2 2 7 7" xfId="11587"/>
    <cellStyle name="Normal 6 2 2 7 8" xfId="4548"/>
    <cellStyle name="Normal 6 2 2 8" xfId="333"/>
    <cellStyle name="Normal 6 2 2 8 2" xfId="961"/>
    <cellStyle name="Normal 6 2 2 8 2 2" xfId="1648"/>
    <cellStyle name="Normal 6 2 2 8 2 2 2" xfId="3605"/>
    <cellStyle name="Normal 6 2 2 8 2 2 2 2" xfId="14271"/>
    <cellStyle name="Normal 6 2 2 8 2 2 2 3" xfId="9583"/>
    <cellStyle name="Normal 6 2 2 8 2 2 3" xfId="9584"/>
    <cellStyle name="Normal 6 2 2 8 2 2 4" xfId="7244"/>
    <cellStyle name="Normal 6 2 2 8 2 2 5" xfId="12458"/>
    <cellStyle name="Normal 6 2 2 8 2 2 6" xfId="5419"/>
    <cellStyle name="Normal 6 2 2 8 2 3" xfId="3007"/>
    <cellStyle name="Normal 6 2 2 8 2 3 2" xfId="13673"/>
    <cellStyle name="Normal 6 2 2 8 2 3 3" xfId="9585"/>
    <cellStyle name="Normal 6 2 2 8 2 4" xfId="9586"/>
    <cellStyle name="Normal 6 2 2 8 2 5" xfId="6646"/>
    <cellStyle name="Normal 6 2 2 8 2 6" xfId="11860"/>
    <cellStyle name="Normal 6 2 2 8 2 7" xfId="4821"/>
    <cellStyle name="Normal 6 2 2 8 3" xfId="1647"/>
    <cellStyle name="Normal 6 2 2 8 3 2" xfId="3604"/>
    <cellStyle name="Normal 6 2 2 8 3 2 2" xfId="14270"/>
    <cellStyle name="Normal 6 2 2 8 3 2 3" xfId="9587"/>
    <cellStyle name="Normal 6 2 2 8 3 3" xfId="9588"/>
    <cellStyle name="Normal 6 2 2 8 3 4" xfId="7243"/>
    <cellStyle name="Normal 6 2 2 8 3 5" xfId="12457"/>
    <cellStyle name="Normal 6 2 2 8 3 6" xfId="5418"/>
    <cellStyle name="Normal 6 2 2 8 4" xfId="2550"/>
    <cellStyle name="Normal 6 2 2 8 4 2" xfId="13216"/>
    <cellStyle name="Normal 6 2 2 8 4 3" xfId="9589"/>
    <cellStyle name="Normal 6 2 2 8 5" xfId="9590"/>
    <cellStyle name="Normal 6 2 2 8 6" xfId="6189"/>
    <cellStyle name="Normal 6 2 2 8 7" xfId="11403"/>
    <cellStyle name="Normal 6 2 2 8 8" xfId="4364"/>
    <cellStyle name="Normal 6 2 2 9" xfId="815"/>
    <cellStyle name="Normal 6 2 2 9 2" xfId="1649"/>
    <cellStyle name="Normal 6 2 2 9 2 2" xfId="3606"/>
    <cellStyle name="Normal 6 2 2 9 2 2 2" xfId="14272"/>
    <cellStyle name="Normal 6 2 2 9 2 2 3" xfId="9591"/>
    <cellStyle name="Normal 6 2 2 9 2 3" xfId="9592"/>
    <cellStyle name="Normal 6 2 2 9 2 4" xfId="7245"/>
    <cellStyle name="Normal 6 2 2 9 2 5" xfId="12459"/>
    <cellStyle name="Normal 6 2 2 9 2 6" xfId="5420"/>
    <cellStyle name="Normal 6 2 2 9 3" xfId="2872"/>
    <cellStyle name="Normal 6 2 2 9 3 2" xfId="13538"/>
    <cellStyle name="Normal 6 2 2 9 3 3" xfId="9593"/>
    <cellStyle name="Normal 6 2 2 9 4" xfId="9594"/>
    <cellStyle name="Normal 6 2 2 9 5" xfId="6511"/>
    <cellStyle name="Normal 6 2 2 9 6" xfId="11725"/>
    <cellStyle name="Normal 6 2 2 9 7" xfId="4686"/>
    <cellStyle name="Normal 6 2 3" xfId="99"/>
    <cellStyle name="Normal 6 2 3 10" xfId="2123"/>
    <cellStyle name="Normal 6 2 3 10 2" xfId="3982"/>
    <cellStyle name="Normal 6 2 3 10 2 2" xfId="14645"/>
    <cellStyle name="Normal 6 2 3 10 2 3" xfId="9595"/>
    <cellStyle name="Normal 6 2 3 10 3" xfId="9596"/>
    <cellStyle name="Normal 6 2 3 10 4" xfId="7621"/>
    <cellStyle name="Normal 6 2 3 10 5" xfId="12832"/>
    <cellStyle name="Normal 6 2 3 10 6" xfId="5793"/>
    <cellStyle name="Normal 6 2 3 11" xfId="2274"/>
    <cellStyle name="Normal 6 2 3 11 2" xfId="4118"/>
    <cellStyle name="Normal 6 2 3 11 2 2" xfId="14781"/>
    <cellStyle name="Normal 6 2 3 11 2 3" xfId="9597"/>
    <cellStyle name="Normal 6 2 3 11 3" xfId="7757"/>
    <cellStyle name="Normal 6 2 3 11 4" xfId="12968"/>
    <cellStyle name="Normal 6 2 3 11 5" xfId="5929"/>
    <cellStyle name="Normal 6 2 3 12" xfId="2457"/>
    <cellStyle name="Normal 6 2 3 12 2" xfId="9598"/>
    <cellStyle name="Normal 6 2 3 12 3" xfId="13125"/>
    <cellStyle name="Normal 6 2 3 12 4" xfId="6069"/>
    <cellStyle name="Normal 6 2 3 13" xfId="9599"/>
    <cellStyle name="Normal 6 2 3 14" xfId="6096"/>
    <cellStyle name="Normal 6 2 3 15" xfId="11312"/>
    <cellStyle name="Normal 6 2 3 16" xfId="4273"/>
    <cellStyle name="Normal 6 2 3 2" xfId="555"/>
    <cellStyle name="Normal 6 2 3 2 10" xfId="11502"/>
    <cellStyle name="Normal 6 2 3 2 11" xfId="4463"/>
    <cellStyle name="Normal 6 2 3 2 2" xfId="716"/>
    <cellStyle name="Normal 6 2 3 2 2 2" xfId="1182"/>
    <cellStyle name="Normal 6 2 3 2 2 2 2" xfId="1652"/>
    <cellStyle name="Normal 6 2 3 2 2 2 2 2" xfId="3609"/>
    <cellStyle name="Normal 6 2 3 2 2 2 2 2 2" xfId="14275"/>
    <cellStyle name="Normal 6 2 3 2 2 2 2 2 3" xfId="9600"/>
    <cellStyle name="Normal 6 2 3 2 2 2 2 3" xfId="9601"/>
    <cellStyle name="Normal 6 2 3 2 2 2 2 4" xfId="7248"/>
    <cellStyle name="Normal 6 2 3 2 2 2 2 5" xfId="12462"/>
    <cellStyle name="Normal 6 2 3 2 2 2 2 6" xfId="5423"/>
    <cellStyle name="Normal 6 2 3 2 2 2 3" xfId="3151"/>
    <cellStyle name="Normal 6 2 3 2 2 2 3 2" xfId="13817"/>
    <cellStyle name="Normal 6 2 3 2 2 2 3 3" xfId="9602"/>
    <cellStyle name="Normal 6 2 3 2 2 2 4" xfId="9603"/>
    <cellStyle name="Normal 6 2 3 2 2 2 5" xfId="6790"/>
    <cellStyle name="Normal 6 2 3 2 2 2 6" xfId="12004"/>
    <cellStyle name="Normal 6 2 3 2 2 2 7" xfId="4965"/>
    <cellStyle name="Normal 6 2 3 2 2 3" xfId="1651"/>
    <cellStyle name="Normal 6 2 3 2 2 3 2" xfId="3608"/>
    <cellStyle name="Normal 6 2 3 2 2 3 2 2" xfId="14274"/>
    <cellStyle name="Normal 6 2 3 2 2 3 2 3" xfId="9604"/>
    <cellStyle name="Normal 6 2 3 2 2 3 3" xfId="9605"/>
    <cellStyle name="Normal 6 2 3 2 2 3 4" xfId="7247"/>
    <cellStyle name="Normal 6 2 3 2 2 3 5" xfId="12461"/>
    <cellStyle name="Normal 6 2 3 2 2 3 6" xfId="5422"/>
    <cellStyle name="Normal 6 2 3 2 2 4" xfId="2784"/>
    <cellStyle name="Normal 6 2 3 2 2 4 2" xfId="13450"/>
    <cellStyle name="Normal 6 2 3 2 2 4 3" xfId="9606"/>
    <cellStyle name="Normal 6 2 3 2 2 5" xfId="9607"/>
    <cellStyle name="Normal 6 2 3 2 2 6" xfId="6423"/>
    <cellStyle name="Normal 6 2 3 2 2 7" xfId="11637"/>
    <cellStyle name="Normal 6 2 3 2 2 8" xfId="4598"/>
    <cellStyle name="Normal 6 2 3 2 3" xfId="869"/>
    <cellStyle name="Normal 6 2 3 2 3 2" xfId="1653"/>
    <cellStyle name="Normal 6 2 3 2 3 2 2" xfId="3610"/>
    <cellStyle name="Normal 6 2 3 2 3 2 2 2" xfId="14276"/>
    <cellStyle name="Normal 6 2 3 2 3 2 2 3" xfId="9608"/>
    <cellStyle name="Normal 6 2 3 2 3 2 3" xfId="9609"/>
    <cellStyle name="Normal 6 2 3 2 3 2 4" xfId="7249"/>
    <cellStyle name="Normal 6 2 3 2 3 2 5" xfId="12463"/>
    <cellStyle name="Normal 6 2 3 2 3 2 6" xfId="5424"/>
    <cellStyle name="Normal 6 2 3 2 3 3" xfId="2922"/>
    <cellStyle name="Normal 6 2 3 2 3 3 2" xfId="13588"/>
    <cellStyle name="Normal 6 2 3 2 3 3 3" xfId="9610"/>
    <cellStyle name="Normal 6 2 3 2 3 4" xfId="9611"/>
    <cellStyle name="Normal 6 2 3 2 3 5" xfId="6561"/>
    <cellStyle name="Normal 6 2 3 2 3 6" xfId="11775"/>
    <cellStyle name="Normal 6 2 3 2 3 7" xfId="4736"/>
    <cellStyle name="Normal 6 2 3 2 4" xfId="1650"/>
    <cellStyle name="Normal 6 2 3 2 4 2" xfId="3607"/>
    <cellStyle name="Normal 6 2 3 2 4 2 2" xfId="14273"/>
    <cellStyle name="Normal 6 2 3 2 4 2 3" xfId="9612"/>
    <cellStyle name="Normal 6 2 3 2 4 3" xfId="9613"/>
    <cellStyle name="Normal 6 2 3 2 4 4" xfId="7246"/>
    <cellStyle name="Normal 6 2 3 2 4 5" xfId="12460"/>
    <cellStyle name="Normal 6 2 3 2 4 6" xfId="5421"/>
    <cellStyle name="Normal 6 2 3 2 5" xfId="2177"/>
    <cellStyle name="Normal 6 2 3 2 5 2" xfId="4030"/>
    <cellStyle name="Normal 6 2 3 2 5 2 2" xfId="14693"/>
    <cellStyle name="Normal 6 2 3 2 5 2 3" xfId="9614"/>
    <cellStyle name="Normal 6 2 3 2 5 3" xfId="9615"/>
    <cellStyle name="Normal 6 2 3 2 5 4" xfId="7669"/>
    <cellStyle name="Normal 6 2 3 2 5 5" xfId="12880"/>
    <cellStyle name="Normal 6 2 3 2 5 6" xfId="5841"/>
    <cellStyle name="Normal 6 2 3 2 6" xfId="2321"/>
    <cellStyle name="Normal 6 2 3 2 6 2" xfId="4165"/>
    <cellStyle name="Normal 6 2 3 2 6 2 2" xfId="14828"/>
    <cellStyle name="Normal 6 2 3 2 6 2 3" xfId="9616"/>
    <cellStyle name="Normal 6 2 3 2 6 3" xfId="7804"/>
    <cellStyle name="Normal 6 2 3 2 6 4" xfId="13015"/>
    <cellStyle name="Normal 6 2 3 2 6 5" xfId="5976"/>
    <cellStyle name="Normal 6 2 3 2 7" xfId="2649"/>
    <cellStyle name="Normal 6 2 3 2 7 2" xfId="13315"/>
    <cellStyle name="Normal 6 2 3 2 7 3" xfId="9617"/>
    <cellStyle name="Normal 6 2 3 2 8" xfId="9618"/>
    <cellStyle name="Normal 6 2 3 2 9" xfId="6288"/>
    <cellStyle name="Normal 6 2 3 3" xfId="618"/>
    <cellStyle name="Normal 6 2 3 3 10" xfId="11544"/>
    <cellStyle name="Normal 6 2 3 3 11" xfId="4505"/>
    <cellStyle name="Normal 6 2 3 3 2" xfId="759"/>
    <cellStyle name="Normal 6 2 3 3 2 2" xfId="1224"/>
    <cellStyle name="Normal 6 2 3 3 2 2 2" xfId="1656"/>
    <cellStyle name="Normal 6 2 3 3 2 2 2 2" xfId="3613"/>
    <cellStyle name="Normal 6 2 3 3 2 2 2 2 2" xfId="14279"/>
    <cellStyle name="Normal 6 2 3 3 2 2 2 2 3" xfId="9619"/>
    <cellStyle name="Normal 6 2 3 3 2 2 2 3" xfId="9620"/>
    <cellStyle name="Normal 6 2 3 3 2 2 2 4" xfId="7252"/>
    <cellStyle name="Normal 6 2 3 3 2 2 2 5" xfId="12466"/>
    <cellStyle name="Normal 6 2 3 3 2 2 2 6" xfId="5427"/>
    <cellStyle name="Normal 6 2 3 3 2 2 3" xfId="3193"/>
    <cellStyle name="Normal 6 2 3 3 2 2 3 2" xfId="13859"/>
    <cellStyle name="Normal 6 2 3 3 2 2 3 3" xfId="9621"/>
    <cellStyle name="Normal 6 2 3 3 2 2 4" xfId="9622"/>
    <cellStyle name="Normal 6 2 3 3 2 2 5" xfId="6832"/>
    <cellStyle name="Normal 6 2 3 3 2 2 6" xfId="12046"/>
    <cellStyle name="Normal 6 2 3 3 2 2 7" xfId="5007"/>
    <cellStyle name="Normal 6 2 3 3 2 3" xfId="1655"/>
    <cellStyle name="Normal 6 2 3 3 2 3 2" xfId="3612"/>
    <cellStyle name="Normal 6 2 3 3 2 3 2 2" xfId="14278"/>
    <cellStyle name="Normal 6 2 3 3 2 3 2 3" xfId="9623"/>
    <cellStyle name="Normal 6 2 3 3 2 3 3" xfId="9624"/>
    <cellStyle name="Normal 6 2 3 3 2 3 4" xfId="7251"/>
    <cellStyle name="Normal 6 2 3 3 2 3 5" xfId="12465"/>
    <cellStyle name="Normal 6 2 3 3 2 3 6" xfId="5426"/>
    <cellStyle name="Normal 6 2 3 3 2 4" xfId="2826"/>
    <cellStyle name="Normal 6 2 3 3 2 4 2" xfId="13492"/>
    <cellStyle name="Normal 6 2 3 3 2 4 3" xfId="9625"/>
    <cellStyle name="Normal 6 2 3 3 2 5" xfId="9626"/>
    <cellStyle name="Normal 6 2 3 3 2 6" xfId="6465"/>
    <cellStyle name="Normal 6 2 3 3 2 7" xfId="11679"/>
    <cellStyle name="Normal 6 2 3 3 2 8" xfId="4640"/>
    <cellStyle name="Normal 6 2 3 3 3" xfId="912"/>
    <cellStyle name="Normal 6 2 3 3 3 2" xfId="1657"/>
    <cellStyle name="Normal 6 2 3 3 3 2 2" xfId="3614"/>
    <cellStyle name="Normal 6 2 3 3 3 2 2 2" xfId="14280"/>
    <cellStyle name="Normal 6 2 3 3 3 2 2 3" xfId="9627"/>
    <cellStyle name="Normal 6 2 3 3 3 2 3" xfId="9628"/>
    <cellStyle name="Normal 6 2 3 3 3 2 4" xfId="7253"/>
    <cellStyle name="Normal 6 2 3 3 3 2 5" xfId="12467"/>
    <cellStyle name="Normal 6 2 3 3 3 2 6" xfId="5428"/>
    <cellStyle name="Normal 6 2 3 3 3 3" xfId="2964"/>
    <cellStyle name="Normal 6 2 3 3 3 3 2" xfId="13630"/>
    <cellStyle name="Normal 6 2 3 3 3 3 3" xfId="9629"/>
    <cellStyle name="Normal 6 2 3 3 3 4" xfId="9630"/>
    <cellStyle name="Normal 6 2 3 3 3 5" xfId="6603"/>
    <cellStyle name="Normal 6 2 3 3 3 6" xfId="11817"/>
    <cellStyle name="Normal 6 2 3 3 3 7" xfId="4778"/>
    <cellStyle name="Normal 6 2 3 3 4" xfId="1654"/>
    <cellStyle name="Normal 6 2 3 3 4 2" xfId="3611"/>
    <cellStyle name="Normal 6 2 3 3 4 2 2" xfId="14277"/>
    <cellStyle name="Normal 6 2 3 3 4 2 3" xfId="9631"/>
    <cellStyle name="Normal 6 2 3 3 4 3" xfId="9632"/>
    <cellStyle name="Normal 6 2 3 3 4 4" xfId="7250"/>
    <cellStyle name="Normal 6 2 3 3 4 5" xfId="12464"/>
    <cellStyle name="Normal 6 2 3 3 4 6" xfId="5425"/>
    <cellStyle name="Normal 6 2 3 3 5" xfId="2219"/>
    <cellStyle name="Normal 6 2 3 3 5 2" xfId="4072"/>
    <cellStyle name="Normal 6 2 3 3 5 2 2" xfId="14735"/>
    <cellStyle name="Normal 6 2 3 3 5 2 3" xfId="9633"/>
    <cellStyle name="Normal 6 2 3 3 5 3" xfId="9634"/>
    <cellStyle name="Normal 6 2 3 3 5 4" xfId="7711"/>
    <cellStyle name="Normal 6 2 3 3 5 5" xfId="12922"/>
    <cellStyle name="Normal 6 2 3 3 5 6" xfId="5883"/>
    <cellStyle name="Normal 6 2 3 3 6" xfId="2363"/>
    <cellStyle name="Normal 6 2 3 3 6 2" xfId="4207"/>
    <cellStyle name="Normal 6 2 3 3 6 2 2" xfId="14870"/>
    <cellStyle name="Normal 6 2 3 3 6 2 3" xfId="9635"/>
    <cellStyle name="Normal 6 2 3 3 6 3" xfId="7846"/>
    <cellStyle name="Normal 6 2 3 3 6 4" xfId="13057"/>
    <cellStyle name="Normal 6 2 3 3 6 5" xfId="6018"/>
    <cellStyle name="Normal 6 2 3 3 7" xfId="2691"/>
    <cellStyle name="Normal 6 2 3 3 7 2" xfId="13357"/>
    <cellStyle name="Normal 6 2 3 3 7 3" xfId="9636"/>
    <cellStyle name="Normal 6 2 3 3 8" xfId="9637"/>
    <cellStyle name="Normal 6 2 3 3 9" xfId="6330"/>
    <cellStyle name="Normal 6 2 3 4" xfId="452"/>
    <cellStyle name="Normal 6 2 3 4 2" xfId="1022"/>
    <cellStyle name="Normal 6 2 3 4 2 2" xfId="1659"/>
    <cellStyle name="Normal 6 2 3 4 2 2 2" xfId="3616"/>
    <cellStyle name="Normal 6 2 3 4 2 2 2 2" xfId="14282"/>
    <cellStyle name="Normal 6 2 3 4 2 2 2 3" xfId="9638"/>
    <cellStyle name="Normal 6 2 3 4 2 2 3" xfId="9639"/>
    <cellStyle name="Normal 6 2 3 4 2 2 4" xfId="7255"/>
    <cellStyle name="Normal 6 2 3 4 2 2 5" xfId="12469"/>
    <cellStyle name="Normal 6 2 3 4 2 2 6" xfId="5430"/>
    <cellStyle name="Normal 6 2 3 4 2 3" xfId="3054"/>
    <cellStyle name="Normal 6 2 3 4 2 3 2" xfId="13720"/>
    <cellStyle name="Normal 6 2 3 4 2 3 3" xfId="9640"/>
    <cellStyle name="Normal 6 2 3 4 2 4" xfId="9641"/>
    <cellStyle name="Normal 6 2 3 4 2 5" xfId="6693"/>
    <cellStyle name="Normal 6 2 3 4 2 6" xfId="11907"/>
    <cellStyle name="Normal 6 2 3 4 2 7" xfId="4868"/>
    <cellStyle name="Normal 6 2 3 4 3" xfId="1658"/>
    <cellStyle name="Normal 6 2 3 4 3 2" xfId="3615"/>
    <cellStyle name="Normal 6 2 3 4 3 2 2" xfId="14281"/>
    <cellStyle name="Normal 6 2 3 4 3 2 3" xfId="9642"/>
    <cellStyle name="Normal 6 2 3 4 3 3" xfId="9643"/>
    <cellStyle name="Normal 6 2 3 4 3 4" xfId="7254"/>
    <cellStyle name="Normal 6 2 3 4 3 5" xfId="12468"/>
    <cellStyle name="Normal 6 2 3 4 3 6" xfId="5429"/>
    <cellStyle name="Normal 6 2 3 4 4" xfId="2602"/>
    <cellStyle name="Normal 6 2 3 4 4 2" xfId="13268"/>
    <cellStyle name="Normal 6 2 3 4 4 3" xfId="9644"/>
    <cellStyle name="Normal 6 2 3 4 5" xfId="9645"/>
    <cellStyle name="Normal 6 2 3 4 6" xfId="6241"/>
    <cellStyle name="Normal 6 2 3 4 7" xfId="11455"/>
    <cellStyle name="Normal 6 2 3 4 8" xfId="4416"/>
    <cellStyle name="Normal 6 2 3 5" xfId="669"/>
    <cellStyle name="Normal 6 2 3 5 2" xfId="1135"/>
    <cellStyle name="Normal 6 2 3 5 2 2" xfId="1661"/>
    <cellStyle name="Normal 6 2 3 5 2 2 2" xfId="3618"/>
    <cellStyle name="Normal 6 2 3 5 2 2 2 2" xfId="14284"/>
    <cellStyle name="Normal 6 2 3 5 2 2 2 3" xfId="9646"/>
    <cellStyle name="Normal 6 2 3 5 2 2 3" xfId="9647"/>
    <cellStyle name="Normal 6 2 3 5 2 2 4" xfId="7257"/>
    <cellStyle name="Normal 6 2 3 5 2 2 5" xfId="12471"/>
    <cellStyle name="Normal 6 2 3 5 2 2 6" xfId="5432"/>
    <cellStyle name="Normal 6 2 3 5 2 3" xfId="3104"/>
    <cellStyle name="Normal 6 2 3 5 2 3 2" xfId="13770"/>
    <cellStyle name="Normal 6 2 3 5 2 3 3" xfId="9648"/>
    <cellStyle name="Normal 6 2 3 5 2 4" xfId="9649"/>
    <cellStyle name="Normal 6 2 3 5 2 5" xfId="6743"/>
    <cellStyle name="Normal 6 2 3 5 2 6" xfId="11957"/>
    <cellStyle name="Normal 6 2 3 5 2 7" xfId="4918"/>
    <cellStyle name="Normal 6 2 3 5 3" xfId="1660"/>
    <cellStyle name="Normal 6 2 3 5 3 2" xfId="3617"/>
    <cellStyle name="Normal 6 2 3 5 3 2 2" xfId="14283"/>
    <cellStyle name="Normal 6 2 3 5 3 2 3" xfId="9650"/>
    <cellStyle name="Normal 6 2 3 5 3 3" xfId="9651"/>
    <cellStyle name="Normal 6 2 3 5 3 4" xfId="7256"/>
    <cellStyle name="Normal 6 2 3 5 3 5" xfId="12470"/>
    <cellStyle name="Normal 6 2 3 5 3 6" xfId="5431"/>
    <cellStyle name="Normal 6 2 3 5 4" xfId="2737"/>
    <cellStyle name="Normal 6 2 3 5 4 2" xfId="13403"/>
    <cellStyle name="Normal 6 2 3 5 4 3" xfId="9652"/>
    <cellStyle name="Normal 6 2 3 5 5" xfId="9653"/>
    <cellStyle name="Normal 6 2 3 5 6" xfId="6376"/>
    <cellStyle name="Normal 6 2 3 5 7" xfId="11590"/>
    <cellStyle name="Normal 6 2 3 5 8" xfId="4551"/>
    <cellStyle name="Normal 6 2 3 6" xfId="336"/>
    <cellStyle name="Normal 6 2 3 6 2" xfId="964"/>
    <cellStyle name="Normal 6 2 3 6 2 2" xfId="1663"/>
    <cellStyle name="Normal 6 2 3 6 2 2 2" xfId="3620"/>
    <cellStyle name="Normal 6 2 3 6 2 2 2 2" xfId="14286"/>
    <cellStyle name="Normal 6 2 3 6 2 2 2 3" xfId="9654"/>
    <cellStyle name="Normal 6 2 3 6 2 2 3" xfId="9655"/>
    <cellStyle name="Normal 6 2 3 6 2 2 4" xfId="7259"/>
    <cellStyle name="Normal 6 2 3 6 2 2 5" xfId="12473"/>
    <cellStyle name="Normal 6 2 3 6 2 2 6" xfId="5434"/>
    <cellStyle name="Normal 6 2 3 6 2 3" xfId="3010"/>
    <cellStyle name="Normal 6 2 3 6 2 3 2" xfId="13676"/>
    <cellStyle name="Normal 6 2 3 6 2 3 3" xfId="9656"/>
    <cellStyle name="Normal 6 2 3 6 2 4" xfId="9657"/>
    <cellStyle name="Normal 6 2 3 6 2 5" xfId="6649"/>
    <cellStyle name="Normal 6 2 3 6 2 6" xfId="11863"/>
    <cellStyle name="Normal 6 2 3 6 2 7" xfId="4824"/>
    <cellStyle name="Normal 6 2 3 6 3" xfId="1662"/>
    <cellStyle name="Normal 6 2 3 6 3 2" xfId="3619"/>
    <cellStyle name="Normal 6 2 3 6 3 2 2" xfId="14285"/>
    <cellStyle name="Normal 6 2 3 6 3 2 3" xfId="9658"/>
    <cellStyle name="Normal 6 2 3 6 3 3" xfId="9659"/>
    <cellStyle name="Normal 6 2 3 6 3 4" xfId="7258"/>
    <cellStyle name="Normal 6 2 3 6 3 5" xfId="12472"/>
    <cellStyle name="Normal 6 2 3 6 3 6" xfId="5433"/>
    <cellStyle name="Normal 6 2 3 6 4" xfId="2553"/>
    <cellStyle name="Normal 6 2 3 6 4 2" xfId="13219"/>
    <cellStyle name="Normal 6 2 3 6 4 3" xfId="9660"/>
    <cellStyle name="Normal 6 2 3 6 5" xfId="9661"/>
    <cellStyle name="Normal 6 2 3 6 6" xfId="6192"/>
    <cellStyle name="Normal 6 2 3 6 7" xfId="11406"/>
    <cellStyle name="Normal 6 2 3 6 8" xfId="4367"/>
    <cellStyle name="Normal 6 2 3 7" xfId="818"/>
    <cellStyle name="Normal 6 2 3 7 2" xfId="1664"/>
    <cellStyle name="Normal 6 2 3 7 2 2" xfId="3621"/>
    <cellStyle name="Normal 6 2 3 7 2 2 2" xfId="14287"/>
    <cellStyle name="Normal 6 2 3 7 2 2 3" xfId="9662"/>
    <cellStyle name="Normal 6 2 3 7 2 3" xfId="9663"/>
    <cellStyle name="Normal 6 2 3 7 2 4" xfId="7260"/>
    <cellStyle name="Normal 6 2 3 7 2 5" xfId="12474"/>
    <cellStyle name="Normal 6 2 3 7 2 6" xfId="5435"/>
    <cellStyle name="Normal 6 2 3 7 3" xfId="2875"/>
    <cellStyle name="Normal 6 2 3 7 3 2" xfId="13541"/>
    <cellStyle name="Normal 6 2 3 7 3 3" xfId="9664"/>
    <cellStyle name="Normal 6 2 3 7 4" xfId="9665"/>
    <cellStyle name="Normal 6 2 3 7 5" xfId="6514"/>
    <cellStyle name="Normal 6 2 3 7 6" xfId="11728"/>
    <cellStyle name="Normal 6 2 3 7 7" xfId="4689"/>
    <cellStyle name="Normal 6 2 3 8" xfId="1285"/>
    <cellStyle name="Normal 6 2 3 8 2" xfId="3242"/>
    <cellStyle name="Normal 6 2 3 8 2 2" xfId="13908"/>
    <cellStyle name="Normal 6 2 3 8 2 3" xfId="9666"/>
    <cellStyle name="Normal 6 2 3 8 3" xfId="9667"/>
    <cellStyle name="Normal 6 2 3 8 4" xfId="6881"/>
    <cellStyle name="Normal 6 2 3 8 5" xfId="12095"/>
    <cellStyle name="Normal 6 2 3 8 6" xfId="5056"/>
    <cellStyle name="Normal 6 2 3 9" xfId="228"/>
    <cellStyle name="Normal 6 2 3 9 2" xfId="2508"/>
    <cellStyle name="Normal 6 2 3 9 2 2" xfId="13175"/>
    <cellStyle name="Normal 6 2 3 9 2 3" xfId="9668"/>
    <cellStyle name="Normal 6 2 3 9 3" xfId="9669"/>
    <cellStyle name="Normal 6 2 3 9 4" xfId="6147"/>
    <cellStyle name="Normal 6 2 3 9 5" xfId="11362"/>
    <cellStyle name="Normal 6 2 3 9 6" xfId="4323"/>
    <cellStyle name="Normal 6 2 4" xfId="136"/>
    <cellStyle name="Normal 6 2 4 10" xfId="2124"/>
    <cellStyle name="Normal 6 2 4 10 2" xfId="3983"/>
    <cellStyle name="Normal 6 2 4 10 2 2" xfId="14646"/>
    <cellStyle name="Normal 6 2 4 10 2 3" xfId="9670"/>
    <cellStyle name="Normal 6 2 4 10 3" xfId="9671"/>
    <cellStyle name="Normal 6 2 4 10 4" xfId="7622"/>
    <cellStyle name="Normal 6 2 4 10 5" xfId="12833"/>
    <cellStyle name="Normal 6 2 4 10 6" xfId="5794"/>
    <cellStyle name="Normal 6 2 4 11" xfId="2275"/>
    <cellStyle name="Normal 6 2 4 11 2" xfId="4119"/>
    <cellStyle name="Normal 6 2 4 11 2 2" xfId="14782"/>
    <cellStyle name="Normal 6 2 4 11 2 3" xfId="9672"/>
    <cellStyle name="Normal 6 2 4 11 3" xfId="7758"/>
    <cellStyle name="Normal 6 2 4 11 4" xfId="12969"/>
    <cellStyle name="Normal 6 2 4 11 5" xfId="5930"/>
    <cellStyle name="Normal 6 2 4 12" xfId="2472"/>
    <cellStyle name="Normal 6 2 4 12 2" xfId="9673"/>
    <cellStyle name="Normal 6 2 4 12 3" xfId="13140"/>
    <cellStyle name="Normal 6 2 4 12 4" xfId="6070"/>
    <cellStyle name="Normal 6 2 4 13" xfId="9674"/>
    <cellStyle name="Normal 6 2 4 14" xfId="6111"/>
    <cellStyle name="Normal 6 2 4 15" xfId="11327"/>
    <cellStyle name="Normal 6 2 4 16" xfId="4288"/>
    <cellStyle name="Normal 6 2 4 2" xfId="556"/>
    <cellStyle name="Normal 6 2 4 2 10" xfId="11503"/>
    <cellStyle name="Normal 6 2 4 2 11" xfId="4464"/>
    <cellStyle name="Normal 6 2 4 2 2" xfId="717"/>
    <cellStyle name="Normal 6 2 4 2 2 2" xfId="1183"/>
    <cellStyle name="Normal 6 2 4 2 2 2 2" xfId="1667"/>
    <cellStyle name="Normal 6 2 4 2 2 2 2 2" xfId="3624"/>
    <cellStyle name="Normal 6 2 4 2 2 2 2 2 2" xfId="14290"/>
    <cellStyle name="Normal 6 2 4 2 2 2 2 2 3" xfId="9675"/>
    <cellStyle name="Normal 6 2 4 2 2 2 2 3" xfId="9676"/>
    <cellStyle name="Normal 6 2 4 2 2 2 2 4" xfId="7263"/>
    <cellStyle name="Normal 6 2 4 2 2 2 2 5" xfId="12477"/>
    <cellStyle name="Normal 6 2 4 2 2 2 2 6" xfId="5438"/>
    <cellStyle name="Normal 6 2 4 2 2 2 3" xfId="3152"/>
    <cellStyle name="Normal 6 2 4 2 2 2 3 2" xfId="13818"/>
    <cellStyle name="Normal 6 2 4 2 2 2 3 3" xfId="9677"/>
    <cellStyle name="Normal 6 2 4 2 2 2 4" xfId="9678"/>
    <cellStyle name="Normal 6 2 4 2 2 2 5" xfId="6791"/>
    <cellStyle name="Normal 6 2 4 2 2 2 6" xfId="12005"/>
    <cellStyle name="Normal 6 2 4 2 2 2 7" xfId="4966"/>
    <cellStyle name="Normal 6 2 4 2 2 3" xfId="1666"/>
    <cellStyle name="Normal 6 2 4 2 2 3 2" xfId="3623"/>
    <cellStyle name="Normal 6 2 4 2 2 3 2 2" xfId="14289"/>
    <cellStyle name="Normal 6 2 4 2 2 3 2 3" xfId="9679"/>
    <cellStyle name="Normal 6 2 4 2 2 3 3" xfId="9680"/>
    <cellStyle name="Normal 6 2 4 2 2 3 4" xfId="7262"/>
    <cellStyle name="Normal 6 2 4 2 2 3 5" xfId="12476"/>
    <cellStyle name="Normal 6 2 4 2 2 3 6" xfId="5437"/>
    <cellStyle name="Normal 6 2 4 2 2 4" xfId="2785"/>
    <cellStyle name="Normal 6 2 4 2 2 4 2" xfId="13451"/>
    <cellStyle name="Normal 6 2 4 2 2 4 3" xfId="9681"/>
    <cellStyle name="Normal 6 2 4 2 2 5" xfId="9682"/>
    <cellStyle name="Normal 6 2 4 2 2 6" xfId="6424"/>
    <cellStyle name="Normal 6 2 4 2 2 7" xfId="11638"/>
    <cellStyle name="Normal 6 2 4 2 2 8" xfId="4599"/>
    <cellStyle name="Normal 6 2 4 2 3" xfId="870"/>
    <cellStyle name="Normal 6 2 4 2 3 2" xfId="1668"/>
    <cellStyle name="Normal 6 2 4 2 3 2 2" xfId="3625"/>
    <cellStyle name="Normal 6 2 4 2 3 2 2 2" xfId="14291"/>
    <cellStyle name="Normal 6 2 4 2 3 2 2 3" xfId="9683"/>
    <cellStyle name="Normal 6 2 4 2 3 2 3" xfId="9684"/>
    <cellStyle name="Normal 6 2 4 2 3 2 4" xfId="7264"/>
    <cellStyle name="Normal 6 2 4 2 3 2 5" xfId="12478"/>
    <cellStyle name="Normal 6 2 4 2 3 2 6" xfId="5439"/>
    <cellStyle name="Normal 6 2 4 2 3 3" xfId="2923"/>
    <cellStyle name="Normal 6 2 4 2 3 3 2" xfId="13589"/>
    <cellStyle name="Normal 6 2 4 2 3 3 3" xfId="9685"/>
    <cellStyle name="Normal 6 2 4 2 3 4" xfId="9686"/>
    <cellStyle name="Normal 6 2 4 2 3 5" xfId="6562"/>
    <cellStyle name="Normal 6 2 4 2 3 6" xfId="11776"/>
    <cellStyle name="Normal 6 2 4 2 3 7" xfId="4737"/>
    <cellStyle name="Normal 6 2 4 2 4" xfId="1665"/>
    <cellStyle name="Normal 6 2 4 2 4 2" xfId="3622"/>
    <cellStyle name="Normal 6 2 4 2 4 2 2" xfId="14288"/>
    <cellStyle name="Normal 6 2 4 2 4 2 3" xfId="9687"/>
    <cellStyle name="Normal 6 2 4 2 4 3" xfId="9688"/>
    <cellStyle name="Normal 6 2 4 2 4 4" xfId="7261"/>
    <cellStyle name="Normal 6 2 4 2 4 5" xfId="12475"/>
    <cellStyle name="Normal 6 2 4 2 4 6" xfId="5436"/>
    <cellStyle name="Normal 6 2 4 2 5" xfId="2178"/>
    <cellStyle name="Normal 6 2 4 2 5 2" xfId="4031"/>
    <cellStyle name="Normal 6 2 4 2 5 2 2" xfId="14694"/>
    <cellStyle name="Normal 6 2 4 2 5 2 3" xfId="9689"/>
    <cellStyle name="Normal 6 2 4 2 5 3" xfId="9690"/>
    <cellStyle name="Normal 6 2 4 2 5 4" xfId="7670"/>
    <cellStyle name="Normal 6 2 4 2 5 5" xfId="12881"/>
    <cellStyle name="Normal 6 2 4 2 5 6" xfId="5842"/>
    <cellStyle name="Normal 6 2 4 2 6" xfId="2322"/>
    <cellStyle name="Normal 6 2 4 2 6 2" xfId="4166"/>
    <cellStyle name="Normal 6 2 4 2 6 2 2" xfId="14829"/>
    <cellStyle name="Normal 6 2 4 2 6 2 3" xfId="9691"/>
    <cellStyle name="Normal 6 2 4 2 6 3" xfId="7805"/>
    <cellStyle name="Normal 6 2 4 2 6 4" xfId="13016"/>
    <cellStyle name="Normal 6 2 4 2 6 5" xfId="5977"/>
    <cellStyle name="Normal 6 2 4 2 7" xfId="2650"/>
    <cellStyle name="Normal 6 2 4 2 7 2" xfId="13316"/>
    <cellStyle name="Normal 6 2 4 2 7 3" xfId="9692"/>
    <cellStyle name="Normal 6 2 4 2 8" xfId="9693"/>
    <cellStyle name="Normal 6 2 4 2 9" xfId="6289"/>
    <cellStyle name="Normal 6 2 4 3" xfId="619"/>
    <cellStyle name="Normal 6 2 4 3 10" xfId="11545"/>
    <cellStyle name="Normal 6 2 4 3 11" xfId="4506"/>
    <cellStyle name="Normal 6 2 4 3 2" xfId="760"/>
    <cellStyle name="Normal 6 2 4 3 2 2" xfId="1225"/>
    <cellStyle name="Normal 6 2 4 3 2 2 2" xfId="1671"/>
    <cellStyle name="Normal 6 2 4 3 2 2 2 2" xfId="3628"/>
    <cellStyle name="Normal 6 2 4 3 2 2 2 2 2" xfId="14294"/>
    <cellStyle name="Normal 6 2 4 3 2 2 2 2 3" xfId="9694"/>
    <cellStyle name="Normal 6 2 4 3 2 2 2 3" xfId="9695"/>
    <cellStyle name="Normal 6 2 4 3 2 2 2 4" xfId="7267"/>
    <cellStyle name="Normal 6 2 4 3 2 2 2 5" xfId="12481"/>
    <cellStyle name="Normal 6 2 4 3 2 2 2 6" xfId="5442"/>
    <cellStyle name="Normal 6 2 4 3 2 2 3" xfId="3194"/>
    <cellStyle name="Normal 6 2 4 3 2 2 3 2" xfId="13860"/>
    <cellStyle name="Normal 6 2 4 3 2 2 3 3" xfId="9696"/>
    <cellStyle name="Normal 6 2 4 3 2 2 4" xfId="9697"/>
    <cellStyle name="Normal 6 2 4 3 2 2 5" xfId="6833"/>
    <cellStyle name="Normal 6 2 4 3 2 2 6" xfId="12047"/>
    <cellStyle name="Normal 6 2 4 3 2 2 7" xfId="5008"/>
    <cellStyle name="Normal 6 2 4 3 2 3" xfId="1670"/>
    <cellStyle name="Normal 6 2 4 3 2 3 2" xfId="3627"/>
    <cellStyle name="Normal 6 2 4 3 2 3 2 2" xfId="14293"/>
    <cellStyle name="Normal 6 2 4 3 2 3 2 3" xfId="9698"/>
    <cellStyle name="Normal 6 2 4 3 2 3 3" xfId="9699"/>
    <cellStyle name="Normal 6 2 4 3 2 3 4" xfId="7266"/>
    <cellStyle name="Normal 6 2 4 3 2 3 5" xfId="12480"/>
    <cellStyle name="Normal 6 2 4 3 2 3 6" xfId="5441"/>
    <cellStyle name="Normal 6 2 4 3 2 4" xfId="2827"/>
    <cellStyle name="Normal 6 2 4 3 2 4 2" xfId="13493"/>
    <cellStyle name="Normal 6 2 4 3 2 4 3" xfId="9700"/>
    <cellStyle name="Normal 6 2 4 3 2 5" xfId="9701"/>
    <cellStyle name="Normal 6 2 4 3 2 6" xfId="6466"/>
    <cellStyle name="Normal 6 2 4 3 2 7" xfId="11680"/>
    <cellStyle name="Normal 6 2 4 3 2 8" xfId="4641"/>
    <cellStyle name="Normal 6 2 4 3 3" xfId="913"/>
    <cellStyle name="Normal 6 2 4 3 3 2" xfId="1672"/>
    <cellStyle name="Normal 6 2 4 3 3 2 2" xfId="3629"/>
    <cellStyle name="Normal 6 2 4 3 3 2 2 2" xfId="14295"/>
    <cellStyle name="Normal 6 2 4 3 3 2 2 3" xfId="9702"/>
    <cellStyle name="Normal 6 2 4 3 3 2 3" xfId="9703"/>
    <cellStyle name="Normal 6 2 4 3 3 2 4" xfId="7268"/>
    <cellStyle name="Normal 6 2 4 3 3 2 5" xfId="12482"/>
    <cellStyle name="Normal 6 2 4 3 3 2 6" xfId="5443"/>
    <cellStyle name="Normal 6 2 4 3 3 3" xfId="2965"/>
    <cellStyle name="Normal 6 2 4 3 3 3 2" xfId="13631"/>
    <cellStyle name="Normal 6 2 4 3 3 3 3" xfId="9704"/>
    <cellStyle name="Normal 6 2 4 3 3 4" xfId="9705"/>
    <cellStyle name="Normal 6 2 4 3 3 5" xfId="6604"/>
    <cellStyle name="Normal 6 2 4 3 3 6" xfId="11818"/>
    <cellStyle name="Normal 6 2 4 3 3 7" xfId="4779"/>
    <cellStyle name="Normal 6 2 4 3 4" xfId="1669"/>
    <cellStyle name="Normal 6 2 4 3 4 2" xfId="3626"/>
    <cellStyle name="Normal 6 2 4 3 4 2 2" xfId="14292"/>
    <cellStyle name="Normal 6 2 4 3 4 2 3" xfId="9706"/>
    <cellStyle name="Normal 6 2 4 3 4 3" xfId="9707"/>
    <cellStyle name="Normal 6 2 4 3 4 4" xfId="7265"/>
    <cellStyle name="Normal 6 2 4 3 4 5" xfId="12479"/>
    <cellStyle name="Normal 6 2 4 3 4 6" xfId="5440"/>
    <cellStyle name="Normal 6 2 4 3 5" xfId="2220"/>
    <cellStyle name="Normal 6 2 4 3 5 2" xfId="4073"/>
    <cellStyle name="Normal 6 2 4 3 5 2 2" xfId="14736"/>
    <cellStyle name="Normal 6 2 4 3 5 2 3" xfId="9708"/>
    <cellStyle name="Normal 6 2 4 3 5 3" xfId="9709"/>
    <cellStyle name="Normal 6 2 4 3 5 4" xfId="7712"/>
    <cellStyle name="Normal 6 2 4 3 5 5" xfId="12923"/>
    <cellStyle name="Normal 6 2 4 3 5 6" xfId="5884"/>
    <cellStyle name="Normal 6 2 4 3 6" xfId="2364"/>
    <cellStyle name="Normal 6 2 4 3 6 2" xfId="4208"/>
    <cellStyle name="Normal 6 2 4 3 6 2 2" xfId="14871"/>
    <cellStyle name="Normal 6 2 4 3 6 2 3" xfId="9710"/>
    <cellStyle name="Normal 6 2 4 3 6 3" xfId="7847"/>
    <cellStyle name="Normal 6 2 4 3 6 4" xfId="13058"/>
    <cellStyle name="Normal 6 2 4 3 6 5" xfId="6019"/>
    <cellStyle name="Normal 6 2 4 3 7" xfId="2692"/>
    <cellStyle name="Normal 6 2 4 3 7 2" xfId="13358"/>
    <cellStyle name="Normal 6 2 4 3 7 3" xfId="9711"/>
    <cellStyle name="Normal 6 2 4 3 8" xfId="9712"/>
    <cellStyle name="Normal 6 2 4 3 9" xfId="6331"/>
    <cellStyle name="Normal 6 2 4 4" xfId="453"/>
    <cellStyle name="Normal 6 2 4 4 2" xfId="1023"/>
    <cellStyle name="Normal 6 2 4 4 2 2" xfId="1674"/>
    <cellStyle name="Normal 6 2 4 4 2 2 2" xfId="3631"/>
    <cellStyle name="Normal 6 2 4 4 2 2 2 2" xfId="14297"/>
    <cellStyle name="Normal 6 2 4 4 2 2 2 3" xfId="9713"/>
    <cellStyle name="Normal 6 2 4 4 2 2 3" xfId="9714"/>
    <cellStyle name="Normal 6 2 4 4 2 2 4" xfId="7270"/>
    <cellStyle name="Normal 6 2 4 4 2 2 5" xfId="12484"/>
    <cellStyle name="Normal 6 2 4 4 2 2 6" xfId="5445"/>
    <cellStyle name="Normal 6 2 4 4 2 3" xfId="3055"/>
    <cellStyle name="Normal 6 2 4 4 2 3 2" xfId="13721"/>
    <cellStyle name="Normal 6 2 4 4 2 3 3" xfId="9715"/>
    <cellStyle name="Normal 6 2 4 4 2 4" xfId="9716"/>
    <cellStyle name="Normal 6 2 4 4 2 5" xfId="6694"/>
    <cellStyle name="Normal 6 2 4 4 2 6" xfId="11908"/>
    <cellStyle name="Normal 6 2 4 4 2 7" xfId="4869"/>
    <cellStyle name="Normal 6 2 4 4 3" xfId="1673"/>
    <cellStyle name="Normal 6 2 4 4 3 2" xfId="3630"/>
    <cellStyle name="Normal 6 2 4 4 3 2 2" xfId="14296"/>
    <cellStyle name="Normal 6 2 4 4 3 2 3" xfId="9717"/>
    <cellStyle name="Normal 6 2 4 4 3 3" xfId="9718"/>
    <cellStyle name="Normal 6 2 4 4 3 4" xfId="7269"/>
    <cellStyle name="Normal 6 2 4 4 3 5" xfId="12483"/>
    <cellStyle name="Normal 6 2 4 4 3 6" xfId="5444"/>
    <cellStyle name="Normal 6 2 4 4 4" xfId="2603"/>
    <cellStyle name="Normal 6 2 4 4 4 2" xfId="13269"/>
    <cellStyle name="Normal 6 2 4 4 4 3" xfId="9719"/>
    <cellStyle name="Normal 6 2 4 4 5" xfId="9720"/>
    <cellStyle name="Normal 6 2 4 4 6" xfId="6242"/>
    <cellStyle name="Normal 6 2 4 4 7" xfId="11456"/>
    <cellStyle name="Normal 6 2 4 4 8" xfId="4417"/>
    <cellStyle name="Normal 6 2 4 5" xfId="670"/>
    <cellStyle name="Normal 6 2 4 5 2" xfId="1136"/>
    <cellStyle name="Normal 6 2 4 5 2 2" xfId="1676"/>
    <cellStyle name="Normal 6 2 4 5 2 2 2" xfId="3633"/>
    <cellStyle name="Normal 6 2 4 5 2 2 2 2" xfId="14299"/>
    <cellStyle name="Normal 6 2 4 5 2 2 2 3" xfId="9721"/>
    <cellStyle name="Normal 6 2 4 5 2 2 3" xfId="9722"/>
    <cellStyle name="Normal 6 2 4 5 2 2 4" xfId="7272"/>
    <cellStyle name="Normal 6 2 4 5 2 2 5" xfId="12486"/>
    <cellStyle name="Normal 6 2 4 5 2 2 6" xfId="5447"/>
    <cellStyle name="Normal 6 2 4 5 2 3" xfId="3105"/>
    <cellStyle name="Normal 6 2 4 5 2 3 2" xfId="13771"/>
    <cellStyle name="Normal 6 2 4 5 2 3 3" xfId="9723"/>
    <cellStyle name="Normal 6 2 4 5 2 4" xfId="9724"/>
    <cellStyle name="Normal 6 2 4 5 2 5" xfId="6744"/>
    <cellStyle name="Normal 6 2 4 5 2 6" xfId="11958"/>
    <cellStyle name="Normal 6 2 4 5 2 7" xfId="4919"/>
    <cellStyle name="Normal 6 2 4 5 3" xfId="1675"/>
    <cellStyle name="Normal 6 2 4 5 3 2" xfId="3632"/>
    <cellStyle name="Normal 6 2 4 5 3 2 2" xfId="14298"/>
    <cellStyle name="Normal 6 2 4 5 3 2 3" xfId="9725"/>
    <cellStyle name="Normal 6 2 4 5 3 3" xfId="9726"/>
    <cellStyle name="Normal 6 2 4 5 3 4" xfId="7271"/>
    <cellStyle name="Normal 6 2 4 5 3 5" xfId="12485"/>
    <cellStyle name="Normal 6 2 4 5 3 6" xfId="5446"/>
    <cellStyle name="Normal 6 2 4 5 4" xfId="2738"/>
    <cellStyle name="Normal 6 2 4 5 4 2" xfId="13404"/>
    <cellStyle name="Normal 6 2 4 5 4 3" xfId="9727"/>
    <cellStyle name="Normal 6 2 4 5 5" xfId="9728"/>
    <cellStyle name="Normal 6 2 4 5 6" xfId="6377"/>
    <cellStyle name="Normal 6 2 4 5 7" xfId="11591"/>
    <cellStyle name="Normal 6 2 4 5 8" xfId="4552"/>
    <cellStyle name="Normal 6 2 4 6" xfId="337"/>
    <cellStyle name="Normal 6 2 4 6 2" xfId="965"/>
    <cellStyle name="Normal 6 2 4 6 2 2" xfId="1678"/>
    <cellStyle name="Normal 6 2 4 6 2 2 2" xfId="3635"/>
    <cellStyle name="Normal 6 2 4 6 2 2 2 2" xfId="14301"/>
    <cellStyle name="Normal 6 2 4 6 2 2 2 3" xfId="9729"/>
    <cellStyle name="Normal 6 2 4 6 2 2 3" xfId="9730"/>
    <cellStyle name="Normal 6 2 4 6 2 2 4" xfId="7274"/>
    <cellStyle name="Normal 6 2 4 6 2 2 5" xfId="12488"/>
    <cellStyle name="Normal 6 2 4 6 2 2 6" xfId="5449"/>
    <cellStyle name="Normal 6 2 4 6 2 3" xfId="3011"/>
    <cellStyle name="Normal 6 2 4 6 2 3 2" xfId="13677"/>
    <cellStyle name="Normal 6 2 4 6 2 3 3" xfId="9731"/>
    <cellStyle name="Normal 6 2 4 6 2 4" xfId="9732"/>
    <cellStyle name="Normal 6 2 4 6 2 5" xfId="6650"/>
    <cellStyle name="Normal 6 2 4 6 2 6" xfId="11864"/>
    <cellStyle name="Normal 6 2 4 6 2 7" xfId="4825"/>
    <cellStyle name="Normal 6 2 4 6 3" xfId="1677"/>
    <cellStyle name="Normal 6 2 4 6 3 2" xfId="3634"/>
    <cellStyle name="Normal 6 2 4 6 3 2 2" xfId="14300"/>
    <cellStyle name="Normal 6 2 4 6 3 2 3" xfId="9733"/>
    <cellStyle name="Normal 6 2 4 6 3 3" xfId="9734"/>
    <cellStyle name="Normal 6 2 4 6 3 4" xfId="7273"/>
    <cellStyle name="Normal 6 2 4 6 3 5" xfId="12487"/>
    <cellStyle name="Normal 6 2 4 6 3 6" xfId="5448"/>
    <cellStyle name="Normal 6 2 4 6 4" xfId="2554"/>
    <cellStyle name="Normal 6 2 4 6 4 2" xfId="13220"/>
    <cellStyle name="Normal 6 2 4 6 4 3" xfId="9735"/>
    <cellStyle name="Normal 6 2 4 6 5" xfId="9736"/>
    <cellStyle name="Normal 6 2 4 6 6" xfId="6193"/>
    <cellStyle name="Normal 6 2 4 6 7" xfId="11407"/>
    <cellStyle name="Normal 6 2 4 6 8" xfId="4368"/>
    <cellStyle name="Normal 6 2 4 7" xfId="819"/>
    <cellStyle name="Normal 6 2 4 7 2" xfId="1679"/>
    <cellStyle name="Normal 6 2 4 7 2 2" xfId="3636"/>
    <cellStyle name="Normal 6 2 4 7 2 2 2" xfId="14302"/>
    <cellStyle name="Normal 6 2 4 7 2 2 3" xfId="9737"/>
    <cellStyle name="Normal 6 2 4 7 2 3" xfId="9738"/>
    <cellStyle name="Normal 6 2 4 7 2 4" xfId="7275"/>
    <cellStyle name="Normal 6 2 4 7 2 5" xfId="12489"/>
    <cellStyle name="Normal 6 2 4 7 2 6" xfId="5450"/>
    <cellStyle name="Normal 6 2 4 7 3" xfId="2876"/>
    <cellStyle name="Normal 6 2 4 7 3 2" xfId="13542"/>
    <cellStyle name="Normal 6 2 4 7 3 3" xfId="9739"/>
    <cellStyle name="Normal 6 2 4 7 4" xfId="9740"/>
    <cellStyle name="Normal 6 2 4 7 5" xfId="6515"/>
    <cellStyle name="Normal 6 2 4 7 6" xfId="11729"/>
    <cellStyle name="Normal 6 2 4 7 7" xfId="4690"/>
    <cellStyle name="Normal 6 2 4 8" xfId="1286"/>
    <cellStyle name="Normal 6 2 4 8 2" xfId="3243"/>
    <cellStyle name="Normal 6 2 4 8 2 2" xfId="13909"/>
    <cellStyle name="Normal 6 2 4 8 2 3" xfId="9741"/>
    <cellStyle name="Normal 6 2 4 8 3" xfId="9742"/>
    <cellStyle name="Normal 6 2 4 8 4" xfId="6882"/>
    <cellStyle name="Normal 6 2 4 8 5" xfId="12096"/>
    <cellStyle name="Normal 6 2 4 8 6" xfId="5057"/>
    <cellStyle name="Normal 6 2 4 9" xfId="229"/>
    <cellStyle name="Normal 6 2 4 9 2" xfId="2509"/>
    <cellStyle name="Normal 6 2 4 9 2 2" xfId="13176"/>
    <cellStyle name="Normal 6 2 4 9 2 3" xfId="9743"/>
    <cellStyle name="Normal 6 2 4 9 3" xfId="9744"/>
    <cellStyle name="Normal 6 2 4 9 4" xfId="6148"/>
    <cellStyle name="Normal 6 2 4 9 5" xfId="11363"/>
    <cellStyle name="Normal 6 2 4 9 6" xfId="4324"/>
    <cellStyle name="Normal 6 2 5" xfId="551"/>
    <cellStyle name="Normal 6 2 5 10" xfId="11498"/>
    <cellStyle name="Normal 6 2 5 11" xfId="4459"/>
    <cellStyle name="Normal 6 2 5 2" xfId="712"/>
    <cellStyle name="Normal 6 2 5 2 2" xfId="1178"/>
    <cellStyle name="Normal 6 2 5 2 2 2" xfId="1682"/>
    <cellStyle name="Normal 6 2 5 2 2 2 2" xfId="3639"/>
    <cellStyle name="Normal 6 2 5 2 2 2 2 2" xfId="14305"/>
    <cellStyle name="Normal 6 2 5 2 2 2 2 3" xfId="9745"/>
    <cellStyle name="Normal 6 2 5 2 2 2 3" xfId="9746"/>
    <cellStyle name="Normal 6 2 5 2 2 2 4" xfId="7278"/>
    <cellStyle name="Normal 6 2 5 2 2 2 5" xfId="12492"/>
    <cellStyle name="Normal 6 2 5 2 2 2 6" xfId="5453"/>
    <cellStyle name="Normal 6 2 5 2 2 3" xfId="3147"/>
    <cellStyle name="Normal 6 2 5 2 2 3 2" xfId="13813"/>
    <cellStyle name="Normal 6 2 5 2 2 3 3" xfId="9747"/>
    <cellStyle name="Normal 6 2 5 2 2 4" xfId="9748"/>
    <cellStyle name="Normal 6 2 5 2 2 5" xfId="6786"/>
    <cellStyle name="Normal 6 2 5 2 2 6" xfId="12000"/>
    <cellStyle name="Normal 6 2 5 2 2 7" xfId="4961"/>
    <cellStyle name="Normal 6 2 5 2 3" xfId="1681"/>
    <cellStyle name="Normal 6 2 5 2 3 2" xfId="3638"/>
    <cellStyle name="Normal 6 2 5 2 3 2 2" xfId="14304"/>
    <cellStyle name="Normal 6 2 5 2 3 2 3" xfId="9749"/>
    <cellStyle name="Normal 6 2 5 2 3 3" xfId="9750"/>
    <cellStyle name="Normal 6 2 5 2 3 4" xfId="7277"/>
    <cellStyle name="Normal 6 2 5 2 3 5" xfId="12491"/>
    <cellStyle name="Normal 6 2 5 2 3 6" xfId="5452"/>
    <cellStyle name="Normal 6 2 5 2 4" xfId="2780"/>
    <cellStyle name="Normal 6 2 5 2 4 2" xfId="13446"/>
    <cellStyle name="Normal 6 2 5 2 4 3" xfId="9751"/>
    <cellStyle name="Normal 6 2 5 2 5" xfId="9752"/>
    <cellStyle name="Normal 6 2 5 2 6" xfId="6419"/>
    <cellStyle name="Normal 6 2 5 2 7" xfId="11633"/>
    <cellStyle name="Normal 6 2 5 2 8" xfId="4594"/>
    <cellStyle name="Normal 6 2 5 3" xfId="865"/>
    <cellStyle name="Normal 6 2 5 3 2" xfId="1683"/>
    <cellStyle name="Normal 6 2 5 3 2 2" xfId="3640"/>
    <cellStyle name="Normal 6 2 5 3 2 2 2" xfId="14306"/>
    <cellStyle name="Normal 6 2 5 3 2 2 3" xfId="9753"/>
    <cellStyle name="Normal 6 2 5 3 2 3" xfId="9754"/>
    <cellStyle name="Normal 6 2 5 3 2 4" xfId="7279"/>
    <cellStyle name="Normal 6 2 5 3 2 5" xfId="12493"/>
    <cellStyle name="Normal 6 2 5 3 2 6" xfId="5454"/>
    <cellStyle name="Normal 6 2 5 3 3" xfId="2918"/>
    <cellStyle name="Normal 6 2 5 3 3 2" xfId="13584"/>
    <cellStyle name="Normal 6 2 5 3 3 3" xfId="9755"/>
    <cellStyle name="Normal 6 2 5 3 4" xfId="9756"/>
    <cellStyle name="Normal 6 2 5 3 5" xfId="6557"/>
    <cellStyle name="Normal 6 2 5 3 6" xfId="11771"/>
    <cellStyle name="Normal 6 2 5 3 7" xfId="4732"/>
    <cellStyle name="Normal 6 2 5 4" xfId="1680"/>
    <cellStyle name="Normal 6 2 5 4 2" xfId="3637"/>
    <cellStyle name="Normal 6 2 5 4 2 2" xfId="14303"/>
    <cellStyle name="Normal 6 2 5 4 2 3" xfId="9757"/>
    <cellStyle name="Normal 6 2 5 4 3" xfId="9758"/>
    <cellStyle name="Normal 6 2 5 4 4" xfId="7276"/>
    <cellStyle name="Normal 6 2 5 4 5" xfId="12490"/>
    <cellStyle name="Normal 6 2 5 4 6" xfId="5451"/>
    <cellStyle name="Normal 6 2 5 5" xfId="2173"/>
    <cellStyle name="Normal 6 2 5 5 2" xfId="4026"/>
    <cellStyle name="Normal 6 2 5 5 2 2" xfId="14689"/>
    <cellStyle name="Normal 6 2 5 5 2 3" xfId="9759"/>
    <cellStyle name="Normal 6 2 5 5 3" xfId="9760"/>
    <cellStyle name="Normal 6 2 5 5 4" xfId="7665"/>
    <cellStyle name="Normal 6 2 5 5 5" xfId="12876"/>
    <cellStyle name="Normal 6 2 5 5 6" xfId="5837"/>
    <cellStyle name="Normal 6 2 5 6" xfId="2317"/>
    <cellStyle name="Normal 6 2 5 6 2" xfId="4161"/>
    <cellStyle name="Normal 6 2 5 6 2 2" xfId="14824"/>
    <cellStyle name="Normal 6 2 5 6 2 3" xfId="9761"/>
    <cellStyle name="Normal 6 2 5 6 3" xfId="7800"/>
    <cellStyle name="Normal 6 2 5 6 4" xfId="13011"/>
    <cellStyle name="Normal 6 2 5 6 5" xfId="5972"/>
    <cellStyle name="Normal 6 2 5 7" xfId="2645"/>
    <cellStyle name="Normal 6 2 5 7 2" xfId="13311"/>
    <cellStyle name="Normal 6 2 5 7 3" xfId="9762"/>
    <cellStyle name="Normal 6 2 5 8" xfId="9763"/>
    <cellStyle name="Normal 6 2 5 9" xfId="6284"/>
    <cellStyle name="Normal 6 2 6" xfId="614"/>
    <cellStyle name="Normal 6 2 6 10" xfId="11540"/>
    <cellStyle name="Normal 6 2 6 11" xfId="4501"/>
    <cellStyle name="Normal 6 2 6 2" xfId="755"/>
    <cellStyle name="Normal 6 2 6 2 2" xfId="1220"/>
    <cellStyle name="Normal 6 2 6 2 2 2" xfId="1686"/>
    <cellStyle name="Normal 6 2 6 2 2 2 2" xfId="3643"/>
    <cellStyle name="Normal 6 2 6 2 2 2 2 2" xfId="14309"/>
    <cellStyle name="Normal 6 2 6 2 2 2 2 3" xfId="9764"/>
    <cellStyle name="Normal 6 2 6 2 2 2 3" xfId="9765"/>
    <cellStyle name="Normal 6 2 6 2 2 2 4" xfId="7282"/>
    <cellStyle name="Normal 6 2 6 2 2 2 5" xfId="12496"/>
    <cellStyle name="Normal 6 2 6 2 2 2 6" xfId="5457"/>
    <cellStyle name="Normal 6 2 6 2 2 3" xfId="3189"/>
    <cellStyle name="Normal 6 2 6 2 2 3 2" xfId="13855"/>
    <cellStyle name="Normal 6 2 6 2 2 3 3" xfId="9766"/>
    <cellStyle name="Normal 6 2 6 2 2 4" xfId="9767"/>
    <cellStyle name="Normal 6 2 6 2 2 5" xfId="6828"/>
    <cellStyle name="Normal 6 2 6 2 2 6" xfId="12042"/>
    <cellStyle name="Normal 6 2 6 2 2 7" xfId="5003"/>
    <cellStyle name="Normal 6 2 6 2 3" xfId="1685"/>
    <cellStyle name="Normal 6 2 6 2 3 2" xfId="3642"/>
    <cellStyle name="Normal 6 2 6 2 3 2 2" xfId="14308"/>
    <cellStyle name="Normal 6 2 6 2 3 2 3" xfId="9768"/>
    <cellStyle name="Normal 6 2 6 2 3 3" xfId="9769"/>
    <cellStyle name="Normal 6 2 6 2 3 4" xfId="7281"/>
    <cellStyle name="Normal 6 2 6 2 3 5" xfId="12495"/>
    <cellStyle name="Normal 6 2 6 2 3 6" xfId="5456"/>
    <cellStyle name="Normal 6 2 6 2 4" xfId="2822"/>
    <cellStyle name="Normal 6 2 6 2 4 2" xfId="13488"/>
    <cellStyle name="Normal 6 2 6 2 4 3" xfId="9770"/>
    <cellStyle name="Normal 6 2 6 2 5" xfId="9771"/>
    <cellStyle name="Normal 6 2 6 2 6" xfId="6461"/>
    <cellStyle name="Normal 6 2 6 2 7" xfId="11675"/>
    <cellStyle name="Normal 6 2 6 2 8" xfId="4636"/>
    <cellStyle name="Normal 6 2 6 3" xfId="908"/>
    <cellStyle name="Normal 6 2 6 3 2" xfId="1687"/>
    <cellStyle name="Normal 6 2 6 3 2 2" xfId="3644"/>
    <cellStyle name="Normal 6 2 6 3 2 2 2" xfId="14310"/>
    <cellStyle name="Normal 6 2 6 3 2 2 3" xfId="9772"/>
    <cellStyle name="Normal 6 2 6 3 2 3" xfId="9773"/>
    <cellStyle name="Normal 6 2 6 3 2 4" xfId="7283"/>
    <cellStyle name="Normal 6 2 6 3 2 5" xfId="12497"/>
    <cellStyle name="Normal 6 2 6 3 2 6" xfId="5458"/>
    <cellStyle name="Normal 6 2 6 3 3" xfId="2960"/>
    <cellStyle name="Normal 6 2 6 3 3 2" xfId="13626"/>
    <cellStyle name="Normal 6 2 6 3 3 3" xfId="9774"/>
    <cellStyle name="Normal 6 2 6 3 4" xfId="9775"/>
    <cellStyle name="Normal 6 2 6 3 5" xfId="6599"/>
    <cellStyle name="Normal 6 2 6 3 6" xfId="11813"/>
    <cellStyle name="Normal 6 2 6 3 7" xfId="4774"/>
    <cellStyle name="Normal 6 2 6 4" xfId="1684"/>
    <cellStyle name="Normal 6 2 6 4 2" xfId="3641"/>
    <cellStyle name="Normal 6 2 6 4 2 2" xfId="14307"/>
    <cellStyle name="Normal 6 2 6 4 2 3" xfId="9776"/>
    <cellStyle name="Normal 6 2 6 4 3" xfId="9777"/>
    <cellStyle name="Normal 6 2 6 4 4" xfId="7280"/>
    <cellStyle name="Normal 6 2 6 4 5" xfId="12494"/>
    <cellStyle name="Normal 6 2 6 4 6" xfId="5455"/>
    <cellStyle name="Normal 6 2 6 5" xfId="2215"/>
    <cellStyle name="Normal 6 2 6 5 2" xfId="4068"/>
    <cellStyle name="Normal 6 2 6 5 2 2" xfId="14731"/>
    <cellStyle name="Normal 6 2 6 5 2 3" xfId="9778"/>
    <cellStyle name="Normal 6 2 6 5 3" xfId="9779"/>
    <cellStyle name="Normal 6 2 6 5 4" xfId="7707"/>
    <cellStyle name="Normal 6 2 6 5 5" xfId="12918"/>
    <cellStyle name="Normal 6 2 6 5 6" xfId="5879"/>
    <cellStyle name="Normal 6 2 6 6" xfId="2359"/>
    <cellStyle name="Normal 6 2 6 6 2" xfId="4203"/>
    <cellStyle name="Normal 6 2 6 6 2 2" xfId="14866"/>
    <cellStyle name="Normal 6 2 6 6 2 3" xfId="9780"/>
    <cellStyle name="Normal 6 2 6 6 3" xfId="7842"/>
    <cellStyle name="Normal 6 2 6 6 4" xfId="13053"/>
    <cellStyle name="Normal 6 2 6 6 5" xfId="6014"/>
    <cellStyle name="Normal 6 2 6 7" xfId="2687"/>
    <cellStyle name="Normal 6 2 6 7 2" xfId="13353"/>
    <cellStyle name="Normal 6 2 6 7 3" xfId="9781"/>
    <cellStyle name="Normal 6 2 6 8" xfId="9782"/>
    <cellStyle name="Normal 6 2 6 9" xfId="6326"/>
    <cellStyle name="Normal 6 2 7" xfId="448"/>
    <cellStyle name="Normal 6 2 7 2" xfId="1018"/>
    <cellStyle name="Normal 6 2 7 2 2" xfId="1689"/>
    <cellStyle name="Normal 6 2 7 2 2 2" xfId="3646"/>
    <cellStyle name="Normal 6 2 7 2 2 2 2" xfId="14312"/>
    <cellStyle name="Normal 6 2 7 2 2 2 3" xfId="9783"/>
    <cellStyle name="Normal 6 2 7 2 2 3" xfId="9784"/>
    <cellStyle name="Normal 6 2 7 2 2 4" xfId="7285"/>
    <cellStyle name="Normal 6 2 7 2 2 5" xfId="12499"/>
    <cellStyle name="Normal 6 2 7 2 2 6" xfId="5460"/>
    <cellStyle name="Normal 6 2 7 2 3" xfId="3050"/>
    <cellStyle name="Normal 6 2 7 2 3 2" xfId="13716"/>
    <cellStyle name="Normal 6 2 7 2 3 3" xfId="9785"/>
    <cellStyle name="Normal 6 2 7 2 4" xfId="9786"/>
    <cellStyle name="Normal 6 2 7 2 5" xfId="6689"/>
    <cellStyle name="Normal 6 2 7 2 6" xfId="11903"/>
    <cellStyle name="Normal 6 2 7 2 7" xfId="4864"/>
    <cellStyle name="Normal 6 2 7 3" xfId="1688"/>
    <cellStyle name="Normal 6 2 7 3 2" xfId="3645"/>
    <cellStyle name="Normal 6 2 7 3 2 2" xfId="14311"/>
    <cellStyle name="Normal 6 2 7 3 2 3" xfId="9787"/>
    <cellStyle name="Normal 6 2 7 3 3" xfId="9788"/>
    <cellStyle name="Normal 6 2 7 3 4" xfId="7284"/>
    <cellStyle name="Normal 6 2 7 3 5" xfId="12498"/>
    <cellStyle name="Normal 6 2 7 3 6" xfId="5459"/>
    <cellStyle name="Normal 6 2 7 4" xfId="2598"/>
    <cellStyle name="Normal 6 2 7 4 2" xfId="13264"/>
    <cellStyle name="Normal 6 2 7 4 3" xfId="9789"/>
    <cellStyle name="Normal 6 2 7 5" xfId="9790"/>
    <cellStyle name="Normal 6 2 7 6" xfId="6237"/>
    <cellStyle name="Normal 6 2 7 7" xfId="11451"/>
    <cellStyle name="Normal 6 2 7 8" xfId="4412"/>
    <cellStyle name="Normal 6 2 8" xfId="665"/>
    <cellStyle name="Normal 6 2 8 2" xfId="1131"/>
    <cellStyle name="Normal 6 2 8 2 2" xfId="1691"/>
    <cellStyle name="Normal 6 2 8 2 2 2" xfId="3648"/>
    <cellStyle name="Normal 6 2 8 2 2 2 2" xfId="14314"/>
    <cellStyle name="Normal 6 2 8 2 2 2 3" xfId="9791"/>
    <cellStyle name="Normal 6 2 8 2 2 3" xfId="9792"/>
    <cellStyle name="Normal 6 2 8 2 2 4" xfId="7287"/>
    <cellStyle name="Normal 6 2 8 2 2 5" xfId="12501"/>
    <cellStyle name="Normal 6 2 8 2 2 6" xfId="5462"/>
    <cellStyle name="Normal 6 2 8 2 3" xfId="3100"/>
    <cellStyle name="Normal 6 2 8 2 3 2" xfId="13766"/>
    <cellStyle name="Normal 6 2 8 2 3 3" xfId="9793"/>
    <cellStyle name="Normal 6 2 8 2 4" xfId="9794"/>
    <cellStyle name="Normal 6 2 8 2 5" xfId="6739"/>
    <cellStyle name="Normal 6 2 8 2 6" xfId="11953"/>
    <cellStyle name="Normal 6 2 8 2 7" xfId="4914"/>
    <cellStyle name="Normal 6 2 8 3" xfId="1690"/>
    <cellStyle name="Normal 6 2 8 3 2" xfId="3647"/>
    <cellStyle name="Normal 6 2 8 3 2 2" xfId="14313"/>
    <cellStyle name="Normal 6 2 8 3 2 3" xfId="9795"/>
    <cellStyle name="Normal 6 2 8 3 3" xfId="9796"/>
    <cellStyle name="Normal 6 2 8 3 4" xfId="7286"/>
    <cellStyle name="Normal 6 2 8 3 5" xfId="12500"/>
    <cellStyle name="Normal 6 2 8 3 6" xfId="5461"/>
    <cellStyle name="Normal 6 2 8 4" xfId="2733"/>
    <cellStyle name="Normal 6 2 8 4 2" xfId="13399"/>
    <cellStyle name="Normal 6 2 8 4 3" xfId="9797"/>
    <cellStyle name="Normal 6 2 8 5" xfId="9798"/>
    <cellStyle name="Normal 6 2 8 6" xfId="6372"/>
    <cellStyle name="Normal 6 2 8 7" xfId="11586"/>
    <cellStyle name="Normal 6 2 8 8" xfId="4547"/>
    <cellStyle name="Normal 6 2 9" xfId="332"/>
    <cellStyle name="Normal 6 2 9 2" xfId="960"/>
    <cellStyle name="Normal 6 2 9 2 2" xfId="1693"/>
    <cellStyle name="Normal 6 2 9 2 2 2" xfId="3650"/>
    <cellStyle name="Normal 6 2 9 2 2 2 2" xfId="14316"/>
    <cellStyle name="Normal 6 2 9 2 2 2 3" xfId="9799"/>
    <cellStyle name="Normal 6 2 9 2 2 3" xfId="9800"/>
    <cellStyle name="Normal 6 2 9 2 2 4" xfId="7289"/>
    <cellStyle name="Normal 6 2 9 2 2 5" xfId="12503"/>
    <cellStyle name="Normal 6 2 9 2 2 6" xfId="5464"/>
    <cellStyle name="Normal 6 2 9 2 3" xfId="3006"/>
    <cellStyle name="Normal 6 2 9 2 3 2" xfId="13672"/>
    <cellStyle name="Normal 6 2 9 2 3 3" xfId="9801"/>
    <cellStyle name="Normal 6 2 9 2 4" xfId="9802"/>
    <cellStyle name="Normal 6 2 9 2 5" xfId="6645"/>
    <cellStyle name="Normal 6 2 9 2 6" xfId="11859"/>
    <cellStyle name="Normal 6 2 9 2 7" xfId="4820"/>
    <cellStyle name="Normal 6 2 9 3" xfId="1692"/>
    <cellStyle name="Normal 6 2 9 3 2" xfId="3649"/>
    <cellStyle name="Normal 6 2 9 3 2 2" xfId="14315"/>
    <cellStyle name="Normal 6 2 9 3 2 3" xfId="9803"/>
    <cellStyle name="Normal 6 2 9 3 3" xfId="9804"/>
    <cellStyle name="Normal 6 2 9 3 4" xfId="7288"/>
    <cellStyle name="Normal 6 2 9 3 5" xfId="12502"/>
    <cellStyle name="Normal 6 2 9 3 6" xfId="5463"/>
    <cellStyle name="Normal 6 2 9 4" xfId="2549"/>
    <cellStyle name="Normal 6 2 9 4 2" xfId="13215"/>
    <cellStyle name="Normal 6 2 9 4 3" xfId="9805"/>
    <cellStyle name="Normal 6 2 9 5" xfId="9806"/>
    <cellStyle name="Normal 6 2 9 6" xfId="6188"/>
    <cellStyle name="Normal 6 2 9 7" xfId="11402"/>
    <cellStyle name="Normal 6 2 9 8" xfId="4363"/>
    <cellStyle name="Normal 6 20" xfId="4260"/>
    <cellStyle name="Normal 6 3" xfId="55"/>
    <cellStyle name="Normal 6 3 10" xfId="1287"/>
    <cellStyle name="Normal 6 3 10 2" xfId="3244"/>
    <cellStyle name="Normal 6 3 10 2 2" xfId="13910"/>
    <cellStyle name="Normal 6 3 10 2 3" xfId="9807"/>
    <cellStyle name="Normal 6 3 10 3" xfId="9808"/>
    <cellStyle name="Normal 6 3 10 4" xfId="6883"/>
    <cellStyle name="Normal 6 3 10 5" xfId="12097"/>
    <cellStyle name="Normal 6 3 10 6" xfId="5058"/>
    <cellStyle name="Normal 6 3 11" xfId="230"/>
    <cellStyle name="Normal 6 3 11 2" xfId="2510"/>
    <cellStyle name="Normal 6 3 11 2 2" xfId="13177"/>
    <cellStyle name="Normal 6 3 11 2 3" xfId="9809"/>
    <cellStyle name="Normal 6 3 11 3" xfId="9810"/>
    <cellStyle name="Normal 6 3 11 4" xfId="6149"/>
    <cellStyle name="Normal 6 3 11 5" xfId="11364"/>
    <cellStyle name="Normal 6 3 11 6" xfId="4325"/>
    <cellStyle name="Normal 6 3 12" xfId="2125"/>
    <cellStyle name="Normal 6 3 12 2" xfId="3984"/>
    <cellStyle name="Normal 6 3 12 2 2" xfId="14647"/>
    <cellStyle name="Normal 6 3 12 2 3" xfId="9811"/>
    <cellStyle name="Normal 6 3 12 3" xfId="9812"/>
    <cellStyle name="Normal 6 3 12 4" xfId="7623"/>
    <cellStyle name="Normal 6 3 12 5" xfId="12834"/>
    <cellStyle name="Normal 6 3 12 6" xfId="5795"/>
    <cellStyle name="Normal 6 3 13" xfId="2276"/>
    <cellStyle name="Normal 6 3 13 2" xfId="4120"/>
    <cellStyle name="Normal 6 3 13 2 2" xfId="14783"/>
    <cellStyle name="Normal 6 3 13 2 3" xfId="9813"/>
    <cellStyle name="Normal 6 3 13 3" xfId="7759"/>
    <cellStyle name="Normal 6 3 13 4" xfId="12970"/>
    <cellStyle name="Normal 6 3 13 5" xfId="5931"/>
    <cellStyle name="Normal 6 3 14" xfId="2451"/>
    <cellStyle name="Normal 6 3 14 2" xfId="9814"/>
    <cellStyle name="Normal 6 3 14 3" xfId="13119"/>
    <cellStyle name="Normal 6 3 14 4" xfId="6049"/>
    <cellStyle name="Normal 6 3 15" xfId="9815"/>
    <cellStyle name="Normal 6 3 16" xfId="6090"/>
    <cellStyle name="Normal 6 3 17" xfId="11306"/>
    <cellStyle name="Normal 6 3 18" xfId="4267"/>
    <cellStyle name="Normal 6 3 2" xfId="101"/>
    <cellStyle name="Normal 6 3 2 10" xfId="2126"/>
    <cellStyle name="Normal 6 3 2 10 2" xfId="3985"/>
    <cellStyle name="Normal 6 3 2 10 2 2" xfId="14648"/>
    <cellStyle name="Normal 6 3 2 10 2 3" xfId="9816"/>
    <cellStyle name="Normal 6 3 2 10 3" xfId="9817"/>
    <cellStyle name="Normal 6 3 2 10 4" xfId="7624"/>
    <cellStyle name="Normal 6 3 2 10 5" xfId="12835"/>
    <cellStyle name="Normal 6 3 2 10 6" xfId="5796"/>
    <cellStyle name="Normal 6 3 2 11" xfId="2277"/>
    <cellStyle name="Normal 6 3 2 11 2" xfId="4121"/>
    <cellStyle name="Normal 6 3 2 11 2 2" xfId="14784"/>
    <cellStyle name="Normal 6 3 2 11 2 3" xfId="9818"/>
    <cellStyle name="Normal 6 3 2 11 3" xfId="7760"/>
    <cellStyle name="Normal 6 3 2 11 4" xfId="12971"/>
    <cellStyle name="Normal 6 3 2 11 5" xfId="5932"/>
    <cellStyle name="Normal 6 3 2 12" xfId="2459"/>
    <cellStyle name="Normal 6 3 2 12 2" xfId="9819"/>
    <cellStyle name="Normal 6 3 2 12 3" xfId="13127"/>
    <cellStyle name="Normal 6 3 2 12 4" xfId="6071"/>
    <cellStyle name="Normal 6 3 2 13" xfId="9820"/>
    <cellStyle name="Normal 6 3 2 14" xfId="6098"/>
    <cellStyle name="Normal 6 3 2 15" xfId="11314"/>
    <cellStyle name="Normal 6 3 2 16" xfId="4275"/>
    <cellStyle name="Normal 6 3 2 2" xfId="558"/>
    <cellStyle name="Normal 6 3 2 2 10" xfId="11505"/>
    <cellStyle name="Normal 6 3 2 2 11" xfId="4466"/>
    <cellStyle name="Normal 6 3 2 2 2" xfId="719"/>
    <cellStyle name="Normal 6 3 2 2 2 2" xfId="1185"/>
    <cellStyle name="Normal 6 3 2 2 2 2 2" xfId="1696"/>
    <cellStyle name="Normal 6 3 2 2 2 2 2 2" xfId="3653"/>
    <cellStyle name="Normal 6 3 2 2 2 2 2 2 2" xfId="14319"/>
    <cellStyle name="Normal 6 3 2 2 2 2 2 2 3" xfId="9821"/>
    <cellStyle name="Normal 6 3 2 2 2 2 2 3" xfId="9822"/>
    <cellStyle name="Normal 6 3 2 2 2 2 2 4" xfId="7292"/>
    <cellStyle name="Normal 6 3 2 2 2 2 2 5" xfId="12506"/>
    <cellStyle name="Normal 6 3 2 2 2 2 2 6" xfId="5467"/>
    <cellStyle name="Normal 6 3 2 2 2 2 3" xfId="3154"/>
    <cellStyle name="Normal 6 3 2 2 2 2 3 2" xfId="13820"/>
    <cellStyle name="Normal 6 3 2 2 2 2 3 3" xfId="9823"/>
    <cellStyle name="Normal 6 3 2 2 2 2 4" xfId="9824"/>
    <cellStyle name="Normal 6 3 2 2 2 2 5" xfId="6793"/>
    <cellStyle name="Normal 6 3 2 2 2 2 6" xfId="12007"/>
    <cellStyle name="Normal 6 3 2 2 2 2 7" xfId="4968"/>
    <cellStyle name="Normal 6 3 2 2 2 3" xfId="1695"/>
    <cellStyle name="Normal 6 3 2 2 2 3 2" xfId="3652"/>
    <cellStyle name="Normal 6 3 2 2 2 3 2 2" xfId="14318"/>
    <cellStyle name="Normal 6 3 2 2 2 3 2 3" xfId="9825"/>
    <cellStyle name="Normal 6 3 2 2 2 3 3" xfId="9826"/>
    <cellStyle name="Normal 6 3 2 2 2 3 4" xfId="7291"/>
    <cellStyle name="Normal 6 3 2 2 2 3 5" xfId="12505"/>
    <cellStyle name="Normal 6 3 2 2 2 3 6" xfId="5466"/>
    <cellStyle name="Normal 6 3 2 2 2 4" xfId="2787"/>
    <cellStyle name="Normal 6 3 2 2 2 4 2" xfId="13453"/>
    <cellStyle name="Normal 6 3 2 2 2 4 3" xfId="9827"/>
    <cellStyle name="Normal 6 3 2 2 2 5" xfId="9828"/>
    <cellStyle name="Normal 6 3 2 2 2 6" xfId="6426"/>
    <cellStyle name="Normal 6 3 2 2 2 7" xfId="11640"/>
    <cellStyle name="Normal 6 3 2 2 2 8" xfId="4601"/>
    <cellStyle name="Normal 6 3 2 2 3" xfId="872"/>
    <cellStyle name="Normal 6 3 2 2 3 2" xfId="1697"/>
    <cellStyle name="Normal 6 3 2 2 3 2 2" xfId="3654"/>
    <cellStyle name="Normal 6 3 2 2 3 2 2 2" xfId="14320"/>
    <cellStyle name="Normal 6 3 2 2 3 2 2 3" xfId="9829"/>
    <cellStyle name="Normal 6 3 2 2 3 2 3" xfId="9830"/>
    <cellStyle name="Normal 6 3 2 2 3 2 4" xfId="7293"/>
    <cellStyle name="Normal 6 3 2 2 3 2 5" xfId="12507"/>
    <cellStyle name="Normal 6 3 2 2 3 2 6" xfId="5468"/>
    <cellStyle name="Normal 6 3 2 2 3 3" xfId="2925"/>
    <cellStyle name="Normal 6 3 2 2 3 3 2" xfId="13591"/>
    <cellStyle name="Normal 6 3 2 2 3 3 3" xfId="9831"/>
    <cellStyle name="Normal 6 3 2 2 3 4" xfId="9832"/>
    <cellStyle name="Normal 6 3 2 2 3 5" xfId="6564"/>
    <cellStyle name="Normal 6 3 2 2 3 6" xfId="11778"/>
    <cellStyle name="Normal 6 3 2 2 3 7" xfId="4739"/>
    <cellStyle name="Normal 6 3 2 2 4" xfId="1694"/>
    <cellStyle name="Normal 6 3 2 2 4 2" xfId="3651"/>
    <cellStyle name="Normal 6 3 2 2 4 2 2" xfId="14317"/>
    <cellStyle name="Normal 6 3 2 2 4 2 3" xfId="9833"/>
    <cellStyle name="Normal 6 3 2 2 4 3" xfId="9834"/>
    <cellStyle name="Normal 6 3 2 2 4 4" xfId="7290"/>
    <cellStyle name="Normal 6 3 2 2 4 5" xfId="12504"/>
    <cellStyle name="Normal 6 3 2 2 4 6" xfId="5465"/>
    <cellStyle name="Normal 6 3 2 2 5" xfId="2180"/>
    <cellStyle name="Normal 6 3 2 2 5 2" xfId="4033"/>
    <cellStyle name="Normal 6 3 2 2 5 2 2" xfId="14696"/>
    <cellStyle name="Normal 6 3 2 2 5 2 3" xfId="9835"/>
    <cellStyle name="Normal 6 3 2 2 5 3" xfId="9836"/>
    <cellStyle name="Normal 6 3 2 2 5 4" xfId="7672"/>
    <cellStyle name="Normal 6 3 2 2 5 5" xfId="12883"/>
    <cellStyle name="Normal 6 3 2 2 5 6" xfId="5844"/>
    <cellStyle name="Normal 6 3 2 2 6" xfId="2324"/>
    <cellStyle name="Normal 6 3 2 2 6 2" xfId="4168"/>
    <cellStyle name="Normal 6 3 2 2 6 2 2" xfId="14831"/>
    <cellStyle name="Normal 6 3 2 2 6 2 3" xfId="9837"/>
    <cellStyle name="Normal 6 3 2 2 6 3" xfId="7807"/>
    <cellStyle name="Normal 6 3 2 2 6 4" xfId="13018"/>
    <cellStyle name="Normal 6 3 2 2 6 5" xfId="5979"/>
    <cellStyle name="Normal 6 3 2 2 7" xfId="2652"/>
    <cellStyle name="Normal 6 3 2 2 7 2" xfId="13318"/>
    <cellStyle name="Normal 6 3 2 2 7 3" xfId="9838"/>
    <cellStyle name="Normal 6 3 2 2 8" xfId="9839"/>
    <cellStyle name="Normal 6 3 2 2 9" xfId="6291"/>
    <cellStyle name="Normal 6 3 2 3" xfId="621"/>
    <cellStyle name="Normal 6 3 2 3 10" xfId="11547"/>
    <cellStyle name="Normal 6 3 2 3 11" xfId="4508"/>
    <cellStyle name="Normal 6 3 2 3 2" xfId="762"/>
    <cellStyle name="Normal 6 3 2 3 2 2" xfId="1227"/>
    <cellStyle name="Normal 6 3 2 3 2 2 2" xfId="1700"/>
    <cellStyle name="Normal 6 3 2 3 2 2 2 2" xfId="3657"/>
    <cellStyle name="Normal 6 3 2 3 2 2 2 2 2" xfId="14323"/>
    <cellStyle name="Normal 6 3 2 3 2 2 2 2 3" xfId="9840"/>
    <cellStyle name="Normal 6 3 2 3 2 2 2 3" xfId="9841"/>
    <cellStyle name="Normal 6 3 2 3 2 2 2 4" xfId="7296"/>
    <cellStyle name="Normal 6 3 2 3 2 2 2 5" xfId="12510"/>
    <cellStyle name="Normal 6 3 2 3 2 2 2 6" xfId="5471"/>
    <cellStyle name="Normal 6 3 2 3 2 2 3" xfId="3196"/>
    <cellStyle name="Normal 6 3 2 3 2 2 3 2" xfId="13862"/>
    <cellStyle name="Normal 6 3 2 3 2 2 3 3" xfId="9842"/>
    <cellStyle name="Normal 6 3 2 3 2 2 4" xfId="9843"/>
    <cellStyle name="Normal 6 3 2 3 2 2 5" xfId="6835"/>
    <cellStyle name="Normal 6 3 2 3 2 2 6" xfId="12049"/>
    <cellStyle name="Normal 6 3 2 3 2 2 7" xfId="5010"/>
    <cellStyle name="Normal 6 3 2 3 2 3" xfId="1699"/>
    <cellStyle name="Normal 6 3 2 3 2 3 2" xfId="3656"/>
    <cellStyle name="Normal 6 3 2 3 2 3 2 2" xfId="14322"/>
    <cellStyle name="Normal 6 3 2 3 2 3 2 3" xfId="9844"/>
    <cellStyle name="Normal 6 3 2 3 2 3 3" xfId="9845"/>
    <cellStyle name="Normal 6 3 2 3 2 3 4" xfId="7295"/>
    <cellStyle name="Normal 6 3 2 3 2 3 5" xfId="12509"/>
    <cellStyle name="Normal 6 3 2 3 2 3 6" xfId="5470"/>
    <cellStyle name="Normal 6 3 2 3 2 4" xfId="2829"/>
    <cellStyle name="Normal 6 3 2 3 2 4 2" xfId="13495"/>
    <cellStyle name="Normal 6 3 2 3 2 4 3" xfId="9846"/>
    <cellStyle name="Normal 6 3 2 3 2 5" xfId="9847"/>
    <cellStyle name="Normal 6 3 2 3 2 6" xfId="6468"/>
    <cellStyle name="Normal 6 3 2 3 2 7" xfId="11682"/>
    <cellStyle name="Normal 6 3 2 3 2 8" xfId="4643"/>
    <cellStyle name="Normal 6 3 2 3 3" xfId="915"/>
    <cellStyle name="Normal 6 3 2 3 3 2" xfId="1701"/>
    <cellStyle name="Normal 6 3 2 3 3 2 2" xfId="3658"/>
    <cellStyle name="Normal 6 3 2 3 3 2 2 2" xfId="14324"/>
    <cellStyle name="Normal 6 3 2 3 3 2 2 3" xfId="9848"/>
    <cellStyle name="Normal 6 3 2 3 3 2 3" xfId="9849"/>
    <cellStyle name="Normal 6 3 2 3 3 2 4" xfId="7297"/>
    <cellStyle name="Normal 6 3 2 3 3 2 5" xfId="12511"/>
    <cellStyle name="Normal 6 3 2 3 3 2 6" xfId="5472"/>
    <cellStyle name="Normal 6 3 2 3 3 3" xfId="2967"/>
    <cellStyle name="Normal 6 3 2 3 3 3 2" xfId="13633"/>
    <cellStyle name="Normal 6 3 2 3 3 3 3" xfId="9850"/>
    <cellStyle name="Normal 6 3 2 3 3 4" xfId="9851"/>
    <cellStyle name="Normal 6 3 2 3 3 5" xfId="6606"/>
    <cellStyle name="Normal 6 3 2 3 3 6" xfId="11820"/>
    <cellStyle name="Normal 6 3 2 3 3 7" xfId="4781"/>
    <cellStyle name="Normal 6 3 2 3 4" xfId="1698"/>
    <cellStyle name="Normal 6 3 2 3 4 2" xfId="3655"/>
    <cellStyle name="Normal 6 3 2 3 4 2 2" xfId="14321"/>
    <cellStyle name="Normal 6 3 2 3 4 2 3" xfId="9852"/>
    <cellStyle name="Normal 6 3 2 3 4 3" xfId="9853"/>
    <cellStyle name="Normal 6 3 2 3 4 4" xfId="7294"/>
    <cellStyle name="Normal 6 3 2 3 4 5" xfId="12508"/>
    <cellStyle name="Normal 6 3 2 3 4 6" xfId="5469"/>
    <cellStyle name="Normal 6 3 2 3 5" xfId="2222"/>
    <cellStyle name="Normal 6 3 2 3 5 2" xfId="4075"/>
    <cellStyle name="Normal 6 3 2 3 5 2 2" xfId="14738"/>
    <cellStyle name="Normal 6 3 2 3 5 2 3" xfId="9854"/>
    <cellStyle name="Normal 6 3 2 3 5 3" xfId="9855"/>
    <cellStyle name="Normal 6 3 2 3 5 4" xfId="7714"/>
    <cellStyle name="Normal 6 3 2 3 5 5" xfId="12925"/>
    <cellStyle name="Normal 6 3 2 3 5 6" xfId="5886"/>
    <cellStyle name="Normal 6 3 2 3 6" xfId="2366"/>
    <cellStyle name="Normal 6 3 2 3 6 2" xfId="4210"/>
    <cellStyle name="Normal 6 3 2 3 6 2 2" xfId="14873"/>
    <cellStyle name="Normal 6 3 2 3 6 2 3" xfId="9856"/>
    <cellStyle name="Normal 6 3 2 3 6 3" xfId="7849"/>
    <cellStyle name="Normal 6 3 2 3 6 4" xfId="13060"/>
    <cellStyle name="Normal 6 3 2 3 6 5" xfId="6021"/>
    <cellStyle name="Normal 6 3 2 3 7" xfId="2694"/>
    <cellStyle name="Normal 6 3 2 3 7 2" xfId="13360"/>
    <cellStyle name="Normal 6 3 2 3 7 3" xfId="9857"/>
    <cellStyle name="Normal 6 3 2 3 8" xfId="9858"/>
    <cellStyle name="Normal 6 3 2 3 9" xfId="6333"/>
    <cellStyle name="Normal 6 3 2 4" xfId="455"/>
    <cellStyle name="Normal 6 3 2 4 2" xfId="1025"/>
    <cellStyle name="Normal 6 3 2 4 2 2" xfId="1703"/>
    <cellStyle name="Normal 6 3 2 4 2 2 2" xfId="3660"/>
    <cellStyle name="Normal 6 3 2 4 2 2 2 2" xfId="14326"/>
    <cellStyle name="Normal 6 3 2 4 2 2 2 3" xfId="9859"/>
    <cellStyle name="Normal 6 3 2 4 2 2 3" xfId="9860"/>
    <cellStyle name="Normal 6 3 2 4 2 2 4" xfId="7299"/>
    <cellStyle name="Normal 6 3 2 4 2 2 5" xfId="12513"/>
    <cellStyle name="Normal 6 3 2 4 2 2 6" xfId="5474"/>
    <cellStyle name="Normal 6 3 2 4 2 3" xfId="3057"/>
    <cellStyle name="Normal 6 3 2 4 2 3 2" xfId="13723"/>
    <cellStyle name="Normal 6 3 2 4 2 3 3" xfId="9861"/>
    <cellStyle name="Normal 6 3 2 4 2 4" xfId="9862"/>
    <cellStyle name="Normal 6 3 2 4 2 5" xfId="6696"/>
    <cellStyle name="Normal 6 3 2 4 2 6" xfId="11910"/>
    <cellStyle name="Normal 6 3 2 4 2 7" xfId="4871"/>
    <cellStyle name="Normal 6 3 2 4 3" xfId="1702"/>
    <cellStyle name="Normal 6 3 2 4 3 2" xfId="3659"/>
    <cellStyle name="Normal 6 3 2 4 3 2 2" xfId="14325"/>
    <cellStyle name="Normal 6 3 2 4 3 2 3" xfId="9863"/>
    <cellStyle name="Normal 6 3 2 4 3 3" xfId="9864"/>
    <cellStyle name="Normal 6 3 2 4 3 4" xfId="7298"/>
    <cellStyle name="Normal 6 3 2 4 3 5" xfId="12512"/>
    <cellStyle name="Normal 6 3 2 4 3 6" xfId="5473"/>
    <cellStyle name="Normal 6 3 2 4 4" xfId="2605"/>
    <cellStyle name="Normal 6 3 2 4 4 2" xfId="13271"/>
    <cellStyle name="Normal 6 3 2 4 4 3" xfId="9865"/>
    <cellStyle name="Normal 6 3 2 4 5" xfId="9866"/>
    <cellStyle name="Normal 6 3 2 4 6" xfId="6244"/>
    <cellStyle name="Normal 6 3 2 4 7" xfId="11458"/>
    <cellStyle name="Normal 6 3 2 4 8" xfId="4419"/>
    <cellStyle name="Normal 6 3 2 5" xfId="672"/>
    <cellStyle name="Normal 6 3 2 5 2" xfId="1138"/>
    <cellStyle name="Normal 6 3 2 5 2 2" xfId="1705"/>
    <cellStyle name="Normal 6 3 2 5 2 2 2" xfId="3662"/>
    <cellStyle name="Normal 6 3 2 5 2 2 2 2" xfId="14328"/>
    <cellStyle name="Normal 6 3 2 5 2 2 2 3" xfId="9867"/>
    <cellStyle name="Normal 6 3 2 5 2 2 3" xfId="9868"/>
    <cellStyle name="Normal 6 3 2 5 2 2 4" xfId="7301"/>
    <cellStyle name="Normal 6 3 2 5 2 2 5" xfId="12515"/>
    <cellStyle name="Normal 6 3 2 5 2 2 6" xfId="5476"/>
    <cellStyle name="Normal 6 3 2 5 2 3" xfId="3107"/>
    <cellStyle name="Normal 6 3 2 5 2 3 2" xfId="13773"/>
    <cellStyle name="Normal 6 3 2 5 2 3 3" xfId="9869"/>
    <cellStyle name="Normal 6 3 2 5 2 4" xfId="9870"/>
    <cellStyle name="Normal 6 3 2 5 2 5" xfId="6746"/>
    <cellStyle name="Normal 6 3 2 5 2 6" xfId="11960"/>
    <cellStyle name="Normal 6 3 2 5 2 7" xfId="4921"/>
    <cellStyle name="Normal 6 3 2 5 3" xfId="1704"/>
    <cellStyle name="Normal 6 3 2 5 3 2" xfId="3661"/>
    <cellStyle name="Normal 6 3 2 5 3 2 2" xfId="14327"/>
    <cellStyle name="Normal 6 3 2 5 3 2 3" xfId="9871"/>
    <cellStyle name="Normal 6 3 2 5 3 3" xfId="9872"/>
    <cellStyle name="Normal 6 3 2 5 3 4" xfId="7300"/>
    <cellStyle name="Normal 6 3 2 5 3 5" xfId="12514"/>
    <cellStyle name="Normal 6 3 2 5 3 6" xfId="5475"/>
    <cellStyle name="Normal 6 3 2 5 4" xfId="2740"/>
    <cellStyle name="Normal 6 3 2 5 4 2" xfId="13406"/>
    <cellStyle name="Normal 6 3 2 5 4 3" xfId="9873"/>
    <cellStyle name="Normal 6 3 2 5 5" xfId="9874"/>
    <cellStyle name="Normal 6 3 2 5 6" xfId="6379"/>
    <cellStyle name="Normal 6 3 2 5 7" xfId="11593"/>
    <cellStyle name="Normal 6 3 2 5 8" xfId="4554"/>
    <cellStyle name="Normal 6 3 2 6" xfId="339"/>
    <cellStyle name="Normal 6 3 2 6 2" xfId="967"/>
    <cellStyle name="Normal 6 3 2 6 2 2" xfId="1707"/>
    <cellStyle name="Normal 6 3 2 6 2 2 2" xfId="3664"/>
    <cellStyle name="Normal 6 3 2 6 2 2 2 2" xfId="14330"/>
    <cellStyle name="Normal 6 3 2 6 2 2 2 3" xfId="9875"/>
    <cellStyle name="Normal 6 3 2 6 2 2 3" xfId="9876"/>
    <cellStyle name="Normal 6 3 2 6 2 2 4" xfId="7303"/>
    <cellStyle name="Normal 6 3 2 6 2 2 5" xfId="12517"/>
    <cellStyle name="Normal 6 3 2 6 2 2 6" xfId="5478"/>
    <cellStyle name="Normal 6 3 2 6 2 3" xfId="3013"/>
    <cellStyle name="Normal 6 3 2 6 2 3 2" xfId="13679"/>
    <cellStyle name="Normal 6 3 2 6 2 3 3" xfId="9877"/>
    <cellStyle name="Normal 6 3 2 6 2 4" xfId="9878"/>
    <cellStyle name="Normal 6 3 2 6 2 5" xfId="6652"/>
    <cellStyle name="Normal 6 3 2 6 2 6" xfId="11866"/>
    <cellStyle name="Normal 6 3 2 6 2 7" xfId="4827"/>
    <cellStyle name="Normal 6 3 2 6 3" xfId="1706"/>
    <cellStyle name="Normal 6 3 2 6 3 2" xfId="3663"/>
    <cellStyle name="Normal 6 3 2 6 3 2 2" xfId="14329"/>
    <cellStyle name="Normal 6 3 2 6 3 2 3" xfId="9879"/>
    <cellStyle name="Normal 6 3 2 6 3 3" xfId="9880"/>
    <cellStyle name="Normal 6 3 2 6 3 4" xfId="7302"/>
    <cellStyle name="Normal 6 3 2 6 3 5" xfId="12516"/>
    <cellStyle name="Normal 6 3 2 6 3 6" xfId="5477"/>
    <cellStyle name="Normal 6 3 2 6 4" xfId="2556"/>
    <cellStyle name="Normal 6 3 2 6 4 2" xfId="13222"/>
    <cellStyle name="Normal 6 3 2 6 4 3" xfId="9881"/>
    <cellStyle name="Normal 6 3 2 6 5" xfId="9882"/>
    <cellStyle name="Normal 6 3 2 6 6" xfId="6195"/>
    <cellStyle name="Normal 6 3 2 6 7" xfId="11409"/>
    <cellStyle name="Normal 6 3 2 6 8" xfId="4370"/>
    <cellStyle name="Normal 6 3 2 7" xfId="821"/>
    <cellStyle name="Normal 6 3 2 7 2" xfId="1708"/>
    <cellStyle name="Normal 6 3 2 7 2 2" xfId="3665"/>
    <cellStyle name="Normal 6 3 2 7 2 2 2" xfId="14331"/>
    <cellStyle name="Normal 6 3 2 7 2 2 3" xfId="9883"/>
    <cellStyle name="Normal 6 3 2 7 2 3" xfId="9884"/>
    <cellStyle name="Normal 6 3 2 7 2 4" xfId="7304"/>
    <cellStyle name="Normal 6 3 2 7 2 5" xfId="12518"/>
    <cellStyle name="Normal 6 3 2 7 2 6" xfId="5479"/>
    <cellStyle name="Normal 6 3 2 7 3" xfId="2878"/>
    <cellStyle name="Normal 6 3 2 7 3 2" xfId="13544"/>
    <cellStyle name="Normal 6 3 2 7 3 3" xfId="9885"/>
    <cellStyle name="Normal 6 3 2 7 4" xfId="9886"/>
    <cellStyle name="Normal 6 3 2 7 5" xfId="6517"/>
    <cellStyle name="Normal 6 3 2 7 6" xfId="11731"/>
    <cellStyle name="Normal 6 3 2 7 7" xfId="4692"/>
    <cellStyle name="Normal 6 3 2 8" xfId="1288"/>
    <cellStyle name="Normal 6 3 2 8 2" xfId="3245"/>
    <cellStyle name="Normal 6 3 2 8 2 2" xfId="13911"/>
    <cellStyle name="Normal 6 3 2 8 2 3" xfId="9887"/>
    <cellStyle name="Normal 6 3 2 8 3" xfId="9888"/>
    <cellStyle name="Normal 6 3 2 8 4" xfId="6884"/>
    <cellStyle name="Normal 6 3 2 8 5" xfId="12098"/>
    <cellStyle name="Normal 6 3 2 8 6" xfId="5059"/>
    <cellStyle name="Normal 6 3 2 9" xfId="231"/>
    <cellStyle name="Normal 6 3 2 9 2" xfId="2511"/>
    <cellStyle name="Normal 6 3 2 9 2 2" xfId="13178"/>
    <cellStyle name="Normal 6 3 2 9 2 3" xfId="9889"/>
    <cellStyle name="Normal 6 3 2 9 3" xfId="9890"/>
    <cellStyle name="Normal 6 3 2 9 4" xfId="6150"/>
    <cellStyle name="Normal 6 3 2 9 5" xfId="11365"/>
    <cellStyle name="Normal 6 3 2 9 6" xfId="4326"/>
    <cellStyle name="Normal 6 3 3" xfId="138"/>
    <cellStyle name="Normal 6 3 3 10" xfId="2127"/>
    <cellStyle name="Normal 6 3 3 10 2" xfId="3986"/>
    <cellStyle name="Normal 6 3 3 10 2 2" xfId="14649"/>
    <cellStyle name="Normal 6 3 3 10 2 3" xfId="9891"/>
    <cellStyle name="Normal 6 3 3 10 3" xfId="9892"/>
    <cellStyle name="Normal 6 3 3 10 4" xfId="7625"/>
    <cellStyle name="Normal 6 3 3 10 5" xfId="12836"/>
    <cellStyle name="Normal 6 3 3 10 6" xfId="5797"/>
    <cellStyle name="Normal 6 3 3 11" xfId="2278"/>
    <cellStyle name="Normal 6 3 3 11 2" xfId="4122"/>
    <cellStyle name="Normal 6 3 3 11 2 2" xfId="14785"/>
    <cellStyle name="Normal 6 3 3 11 2 3" xfId="9893"/>
    <cellStyle name="Normal 6 3 3 11 3" xfId="7761"/>
    <cellStyle name="Normal 6 3 3 11 4" xfId="12972"/>
    <cellStyle name="Normal 6 3 3 11 5" xfId="5933"/>
    <cellStyle name="Normal 6 3 3 12" xfId="2474"/>
    <cellStyle name="Normal 6 3 3 12 2" xfId="9894"/>
    <cellStyle name="Normal 6 3 3 12 3" xfId="13142"/>
    <cellStyle name="Normal 6 3 3 12 4" xfId="6072"/>
    <cellStyle name="Normal 6 3 3 13" xfId="9895"/>
    <cellStyle name="Normal 6 3 3 14" xfId="6113"/>
    <cellStyle name="Normal 6 3 3 15" xfId="11329"/>
    <cellStyle name="Normal 6 3 3 16" xfId="4290"/>
    <cellStyle name="Normal 6 3 3 2" xfId="559"/>
    <cellStyle name="Normal 6 3 3 2 10" xfId="11506"/>
    <cellStyle name="Normal 6 3 3 2 11" xfId="4467"/>
    <cellStyle name="Normal 6 3 3 2 2" xfId="720"/>
    <cellStyle name="Normal 6 3 3 2 2 2" xfId="1186"/>
    <cellStyle name="Normal 6 3 3 2 2 2 2" xfId="1711"/>
    <cellStyle name="Normal 6 3 3 2 2 2 2 2" xfId="3668"/>
    <cellStyle name="Normal 6 3 3 2 2 2 2 2 2" xfId="14334"/>
    <cellStyle name="Normal 6 3 3 2 2 2 2 2 3" xfId="9896"/>
    <cellStyle name="Normal 6 3 3 2 2 2 2 3" xfId="9897"/>
    <cellStyle name="Normal 6 3 3 2 2 2 2 4" xfId="7307"/>
    <cellStyle name="Normal 6 3 3 2 2 2 2 5" xfId="12521"/>
    <cellStyle name="Normal 6 3 3 2 2 2 2 6" xfId="5482"/>
    <cellStyle name="Normal 6 3 3 2 2 2 3" xfId="3155"/>
    <cellStyle name="Normal 6 3 3 2 2 2 3 2" xfId="13821"/>
    <cellStyle name="Normal 6 3 3 2 2 2 3 3" xfId="9898"/>
    <cellStyle name="Normal 6 3 3 2 2 2 4" xfId="9899"/>
    <cellStyle name="Normal 6 3 3 2 2 2 5" xfId="6794"/>
    <cellStyle name="Normal 6 3 3 2 2 2 6" xfId="12008"/>
    <cellStyle name="Normal 6 3 3 2 2 2 7" xfId="4969"/>
    <cellStyle name="Normal 6 3 3 2 2 3" xfId="1710"/>
    <cellStyle name="Normal 6 3 3 2 2 3 2" xfId="3667"/>
    <cellStyle name="Normal 6 3 3 2 2 3 2 2" xfId="14333"/>
    <cellStyle name="Normal 6 3 3 2 2 3 2 3" xfId="9900"/>
    <cellStyle name="Normal 6 3 3 2 2 3 3" xfId="9901"/>
    <cellStyle name="Normal 6 3 3 2 2 3 4" xfId="7306"/>
    <cellStyle name="Normal 6 3 3 2 2 3 5" xfId="12520"/>
    <cellStyle name="Normal 6 3 3 2 2 3 6" xfId="5481"/>
    <cellStyle name="Normal 6 3 3 2 2 4" xfId="2788"/>
    <cellStyle name="Normal 6 3 3 2 2 4 2" xfId="13454"/>
    <cellStyle name="Normal 6 3 3 2 2 4 3" xfId="9902"/>
    <cellStyle name="Normal 6 3 3 2 2 5" xfId="9903"/>
    <cellStyle name="Normal 6 3 3 2 2 6" xfId="6427"/>
    <cellStyle name="Normal 6 3 3 2 2 7" xfId="11641"/>
    <cellStyle name="Normal 6 3 3 2 2 8" xfId="4602"/>
    <cellStyle name="Normal 6 3 3 2 3" xfId="873"/>
    <cellStyle name="Normal 6 3 3 2 3 2" xfId="1712"/>
    <cellStyle name="Normal 6 3 3 2 3 2 2" xfId="3669"/>
    <cellStyle name="Normal 6 3 3 2 3 2 2 2" xfId="14335"/>
    <cellStyle name="Normal 6 3 3 2 3 2 2 3" xfId="9904"/>
    <cellStyle name="Normal 6 3 3 2 3 2 3" xfId="9905"/>
    <cellStyle name="Normal 6 3 3 2 3 2 4" xfId="7308"/>
    <cellStyle name="Normal 6 3 3 2 3 2 5" xfId="12522"/>
    <cellStyle name="Normal 6 3 3 2 3 2 6" xfId="5483"/>
    <cellStyle name="Normal 6 3 3 2 3 3" xfId="2926"/>
    <cellStyle name="Normal 6 3 3 2 3 3 2" xfId="13592"/>
    <cellStyle name="Normal 6 3 3 2 3 3 3" xfId="9906"/>
    <cellStyle name="Normal 6 3 3 2 3 4" xfId="9907"/>
    <cellStyle name="Normal 6 3 3 2 3 5" xfId="6565"/>
    <cellStyle name="Normal 6 3 3 2 3 6" xfId="11779"/>
    <cellStyle name="Normal 6 3 3 2 3 7" xfId="4740"/>
    <cellStyle name="Normal 6 3 3 2 4" xfId="1709"/>
    <cellStyle name="Normal 6 3 3 2 4 2" xfId="3666"/>
    <cellStyle name="Normal 6 3 3 2 4 2 2" xfId="14332"/>
    <cellStyle name="Normal 6 3 3 2 4 2 3" xfId="9908"/>
    <cellStyle name="Normal 6 3 3 2 4 3" xfId="9909"/>
    <cellStyle name="Normal 6 3 3 2 4 4" xfId="7305"/>
    <cellStyle name="Normal 6 3 3 2 4 5" xfId="12519"/>
    <cellStyle name="Normal 6 3 3 2 4 6" xfId="5480"/>
    <cellStyle name="Normal 6 3 3 2 5" xfId="2181"/>
    <cellStyle name="Normal 6 3 3 2 5 2" xfId="4034"/>
    <cellStyle name="Normal 6 3 3 2 5 2 2" xfId="14697"/>
    <cellStyle name="Normal 6 3 3 2 5 2 3" xfId="9910"/>
    <cellStyle name="Normal 6 3 3 2 5 3" xfId="9911"/>
    <cellStyle name="Normal 6 3 3 2 5 4" xfId="7673"/>
    <cellStyle name="Normal 6 3 3 2 5 5" xfId="12884"/>
    <cellStyle name="Normal 6 3 3 2 5 6" xfId="5845"/>
    <cellStyle name="Normal 6 3 3 2 6" xfId="2325"/>
    <cellStyle name="Normal 6 3 3 2 6 2" xfId="4169"/>
    <cellStyle name="Normal 6 3 3 2 6 2 2" xfId="14832"/>
    <cellStyle name="Normal 6 3 3 2 6 2 3" xfId="9912"/>
    <cellStyle name="Normal 6 3 3 2 6 3" xfId="7808"/>
    <cellStyle name="Normal 6 3 3 2 6 4" xfId="13019"/>
    <cellStyle name="Normal 6 3 3 2 6 5" xfId="5980"/>
    <cellStyle name="Normal 6 3 3 2 7" xfId="2653"/>
    <cellStyle name="Normal 6 3 3 2 7 2" xfId="13319"/>
    <cellStyle name="Normal 6 3 3 2 7 3" xfId="9913"/>
    <cellStyle name="Normal 6 3 3 2 8" xfId="9914"/>
    <cellStyle name="Normal 6 3 3 2 9" xfId="6292"/>
    <cellStyle name="Normal 6 3 3 3" xfId="622"/>
    <cellStyle name="Normal 6 3 3 3 10" xfId="11548"/>
    <cellStyle name="Normal 6 3 3 3 11" xfId="4509"/>
    <cellStyle name="Normal 6 3 3 3 2" xfId="763"/>
    <cellStyle name="Normal 6 3 3 3 2 2" xfId="1228"/>
    <cellStyle name="Normal 6 3 3 3 2 2 2" xfId="1715"/>
    <cellStyle name="Normal 6 3 3 3 2 2 2 2" xfId="3672"/>
    <cellStyle name="Normal 6 3 3 3 2 2 2 2 2" xfId="14338"/>
    <cellStyle name="Normal 6 3 3 3 2 2 2 2 3" xfId="9915"/>
    <cellStyle name="Normal 6 3 3 3 2 2 2 3" xfId="9916"/>
    <cellStyle name="Normal 6 3 3 3 2 2 2 4" xfId="7311"/>
    <cellStyle name="Normal 6 3 3 3 2 2 2 5" xfId="12525"/>
    <cellStyle name="Normal 6 3 3 3 2 2 2 6" xfId="5486"/>
    <cellStyle name="Normal 6 3 3 3 2 2 3" xfId="3197"/>
    <cellStyle name="Normal 6 3 3 3 2 2 3 2" xfId="13863"/>
    <cellStyle name="Normal 6 3 3 3 2 2 3 3" xfId="9917"/>
    <cellStyle name="Normal 6 3 3 3 2 2 4" xfId="9918"/>
    <cellStyle name="Normal 6 3 3 3 2 2 5" xfId="6836"/>
    <cellStyle name="Normal 6 3 3 3 2 2 6" xfId="12050"/>
    <cellStyle name="Normal 6 3 3 3 2 2 7" xfId="5011"/>
    <cellStyle name="Normal 6 3 3 3 2 3" xfId="1714"/>
    <cellStyle name="Normal 6 3 3 3 2 3 2" xfId="3671"/>
    <cellStyle name="Normal 6 3 3 3 2 3 2 2" xfId="14337"/>
    <cellStyle name="Normal 6 3 3 3 2 3 2 3" xfId="9919"/>
    <cellStyle name="Normal 6 3 3 3 2 3 3" xfId="9920"/>
    <cellStyle name="Normal 6 3 3 3 2 3 4" xfId="7310"/>
    <cellStyle name="Normal 6 3 3 3 2 3 5" xfId="12524"/>
    <cellStyle name="Normal 6 3 3 3 2 3 6" xfId="5485"/>
    <cellStyle name="Normal 6 3 3 3 2 4" xfId="2830"/>
    <cellStyle name="Normal 6 3 3 3 2 4 2" xfId="13496"/>
    <cellStyle name="Normal 6 3 3 3 2 4 3" xfId="9921"/>
    <cellStyle name="Normal 6 3 3 3 2 5" xfId="9922"/>
    <cellStyle name="Normal 6 3 3 3 2 6" xfId="6469"/>
    <cellStyle name="Normal 6 3 3 3 2 7" xfId="11683"/>
    <cellStyle name="Normal 6 3 3 3 2 8" xfId="4644"/>
    <cellStyle name="Normal 6 3 3 3 3" xfId="916"/>
    <cellStyle name="Normal 6 3 3 3 3 2" xfId="1716"/>
    <cellStyle name="Normal 6 3 3 3 3 2 2" xfId="3673"/>
    <cellStyle name="Normal 6 3 3 3 3 2 2 2" xfId="14339"/>
    <cellStyle name="Normal 6 3 3 3 3 2 2 3" xfId="9923"/>
    <cellStyle name="Normal 6 3 3 3 3 2 3" xfId="9924"/>
    <cellStyle name="Normal 6 3 3 3 3 2 4" xfId="7312"/>
    <cellStyle name="Normal 6 3 3 3 3 2 5" xfId="12526"/>
    <cellStyle name="Normal 6 3 3 3 3 2 6" xfId="5487"/>
    <cellStyle name="Normal 6 3 3 3 3 3" xfId="2968"/>
    <cellStyle name="Normal 6 3 3 3 3 3 2" xfId="13634"/>
    <cellStyle name="Normal 6 3 3 3 3 3 3" xfId="9925"/>
    <cellStyle name="Normal 6 3 3 3 3 4" xfId="9926"/>
    <cellStyle name="Normal 6 3 3 3 3 5" xfId="6607"/>
    <cellStyle name="Normal 6 3 3 3 3 6" xfId="11821"/>
    <cellStyle name="Normal 6 3 3 3 3 7" xfId="4782"/>
    <cellStyle name="Normal 6 3 3 3 4" xfId="1713"/>
    <cellStyle name="Normal 6 3 3 3 4 2" xfId="3670"/>
    <cellStyle name="Normal 6 3 3 3 4 2 2" xfId="14336"/>
    <cellStyle name="Normal 6 3 3 3 4 2 3" xfId="9927"/>
    <cellStyle name="Normal 6 3 3 3 4 3" xfId="9928"/>
    <cellStyle name="Normal 6 3 3 3 4 4" xfId="7309"/>
    <cellStyle name="Normal 6 3 3 3 4 5" xfId="12523"/>
    <cellStyle name="Normal 6 3 3 3 4 6" xfId="5484"/>
    <cellStyle name="Normal 6 3 3 3 5" xfId="2223"/>
    <cellStyle name="Normal 6 3 3 3 5 2" xfId="4076"/>
    <cellStyle name="Normal 6 3 3 3 5 2 2" xfId="14739"/>
    <cellStyle name="Normal 6 3 3 3 5 2 3" xfId="9929"/>
    <cellStyle name="Normal 6 3 3 3 5 3" xfId="9930"/>
    <cellStyle name="Normal 6 3 3 3 5 4" xfId="7715"/>
    <cellStyle name="Normal 6 3 3 3 5 5" xfId="12926"/>
    <cellStyle name="Normal 6 3 3 3 5 6" xfId="5887"/>
    <cellStyle name="Normal 6 3 3 3 6" xfId="2367"/>
    <cellStyle name="Normal 6 3 3 3 6 2" xfId="4211"/>
    <cellStyle name="Normal 6 3 3 3 6 2 2" xfId="14874"/>
    <cellStyle name="Normal 6 3 3 3 6 2 3" xfId="9931"/>
    <cellStyle name="Normal 6 3 3 3 6 3" xfId="7850"/>
    <cellStyle name="Normal 6 3 3 3 6 4" xfId="13061"/>
    <cellStyle name="Normal 6 3 3 3 6 5" xfId="6022"/>
    <cellStyle name="Normal 6 3 3 3 7" xfId="2695"/>
    <cellStyle name="Normal 6 3 3 3 7 2" xfId="13361"/>
    <cellStyle name="Normal 6 3 3 3 7 3" xfId="9932"/>
    <cellStyle name="Normal 6 3 3 3 8" xfId="9933"/>
    <cellStyle name="Normal 6 3 3 3 9" xfId="6334"/>
    <cellStyle name="Normal 6 3 3 4" xfId="456"/>
    <cellStyle name="Normal 6 3 3 4 2" xfId="1026"/>
    <cellStyle name="Normal 6 3 3 4 2 2" xfId="1718"/>
    <cellStyle name="Normal 6 3 3 4 2 2 2" xfId="3675"/>
    <cellStyle name="Normal 6 3 3 4 2 2 2 2" xfId="14341"/>
    <cellStyle name="Normal 6 3 3 4 2 2 2 3" xfId="9934"/>
    <cellStyle name="Normal 6 3 3 4 2 2 3" xfId="9935"/>
    <cellStyle name="Normal 6 3 3 4 2 2 4" xfId="7314"/>
    <cellStyle name="Normal 6 3 3 4 2 2 5" xfId="12528"/>
    <cellStyle name="Normal 6 3 3 4 2 2 6" xfId="5489"/>
    <cellStyle name="Normal 6 3 3 4 2 3" xfId="3058"/>
    <cellStyle name="Normal 6 3 3 4 2 3 2" xfId="13724"/>
    <cellStyle name="Normal 6 3 3 4 2 3 3" xfId="9936"/>
    <cellStyle name="Normal 6 3 3 4 2 4" xfId="9937"/>
    <cellStyle name="Normal 6 3 3 4 2 5" xfId="6697"/>
    <cellStyle name="Normal 6 3 3 4 2 6" xfId="11911"/>
    <cellStyle name="Normal 6 3 3 4 2 7" xfId="4872"/>
    <cellStyle name="Normal 6 3 3 4 3" xfId="1717"/>
    <cellStyle name="Normal 6 3 3 4 3 2" xfId="3674"/>
    <cellStyle name="Normal 6 3 3 4 3 2 2" xfId="14340"/>
    <cellStyle name="Normal 6 3 3 4 3 2 3" xfId="9938"/>
    <cellStyle name="Normal 6 3 3 4 3 3" xfId="9939"/>
    <cellStyle name="Normal 6 3 3 4 3 4" xfId="7313"/>
    <cellStyle name="Normal 6 3 3 4 3 5" xfId="12527"/>
    <cellStyle name="Normal 6 3 3 4 3 6" xfId="5488"/>
    <cellStyle name="Normal 6 3 3 4 4" xfId="2606"/>
    <cellStyle name="Normal 6 3 3 4 4 2" xfId="13272"/>
    <cellStyle name="Normal 6 3 3 4 4 3" xfId="9940"/>
    <cellStyle name="Normal 6 3 3 4 5" xfId="9941"/>
    <cellStyle name="Normal 6 3 3 4 6" xfId="6245"/>
    <cellStyle name="Normal 6 3 3 4 7" xfId="11459"/>
    <cellStyle name="Normal 6 3 3 4 8" xfId="4420"/>
    <cellStyle name="Normal 6 3 3 5" xfId="673"/>
    <cellStyle name="Normal 6 3 3 5 2" xfId="1139"/>
    <cellStyle name="Normal 6 3 3 5 2 2" xfId="1720"/>
    <cellStyle name="Normal 6 3 3 5 2 2 2" xfId="3677"/>
    <cellStyle name="Normal 6 3 3 5 2 2 2 2" xfId="14343"/>
    <cellStyle name="Normal 6 3 3 5 2 2 2 3" xfId="9942"/>
    <cellStyle name="Normal 6 3 3 5 2 2 3" xfId="9943"/>
    <cellStyle name="Normal 6 3 3 5 2 2 4" xfId="7316"/>
    <cellStyle name="Normal 6 3 3 5 2 2 5" xfId="12530"/>
    <cellStyle name="Normal 6 3 3 5 2 2 6" xfId="5491"/>
    <cellStyle name="Normal 6 3 3 5 2 3" xfId="3108"/>
    <cellStyle name="Normal 6 3 3 5 2 3 2" xfId="13774"/>
    <cellStyle name="Normal 6 3 3 5 2 3 3" xfId="9944"/>
    <cellStyle name="Normal 6 3 3 5 2 4" xfId="9945"/>
    <cellStyle name="Normal 6 3 3 5 2 5" xfId="6747"/>
    <cellStyle name="Normal 6 3 3 5 2 6" xfId="11961"/>
    <cellStyle name="Normal 6 3 3 5 2 7" xfId="4922"/>
    <cellStyle name="Normal 6 3 3 5 3" xfId="1719"/>
    <cellStyle name="Normal 6 3 3 5 3 2" xfId="3676"/>
    <cellStyle name="Normal 6 3 3 5 3 2 2" xfId="14342"/>
    <cellStyle name="Normal 6 3 3 5 3 2 3" xfId="9946"/>
    <cellStyle name="Normal 6 3 3 5 3 3" xfId="9947"/>
    <cellStyle name="Normal 6 3 3 5 3 4" xfId="7315"/>
    <cellStyle name="Normal 6 3 3 5 3 5" xfId="12529"/>
    <cellStyle name="Normal 6 3 3 5 3 6" xfId="5490"/>
    <cellStyle name="Normal 6 3 3 5 4" xfId="2741"/>
    <cellStyle name="Normal 6 3 3 5 4 2" xfId="13407"/>
    <cellStyle name="Normal 6 3 3 5 4 3" xfId="9948"/>
    <cellStyle name="Normal 6 3 3 5 5" xfId="9949"/>
    <cellStyle name="Normal 6 3 3 5 6" xfId="6380"/>
    <cellStyle name="Normal 6 3 3 5 7" xfId="11594"/>
    <cellStyle name="Normal 6 3 3 5 8" xfId="4555"/>
    <cellStyle name="Normal 6 3 3 6" xfId="340"/>
    <cellStyle name="Normal 6 3 3 6 2" xfId="968"/>
    <cellStyle name="Normal 6 3 3 6 2 2" xfId="1722"/>
    <cellStyle name="Normal 6 3 3 6 2 2 2" xfId="3679"/>
    <cellStyle name="Normal 6 3 3 6 2 2 2 2" xfId="14345"/>
    <cellStyle name="Normal 6 3 3 6 2 2 2 3" xfId="9950"/>
    <cellStyle name="Normal 6 3 3 6 2 2 3" xfId="9951"/>
    <cellStyle name="Normal 6 3 3 6 2 2 4" xfId="7318"/>
    <cellStyle name="Normal 6 3 3 6 2 2 5" xfId="12532"/>
    <cellStyle name="Normal 6 3 3 6 2 2 6" xfId="5493"/>
    <cellStyle name="Normal 6 3 3 6 2 3" xfId="3014"/>
    <cellStyle name="Normal 6 3 3 6 2 3 2" xfId="13680"/>
    <cellStyle name="Normal 6 3 3 6 2 3 3" xfId="9952"/>
    <cellStyle name="Normal 6 3 3 6 2 4" xfId="9953"/>
    <cellStyle name="Normal 6 3 3 6 2 5" xfId="6653"/>
    <cellStyle name="Normal 6 3 3 6 2 6" xfId="11867"/>
    <cellStyle name="Normal 6 3 3 6 2 7" xfId="4828"/>
    <cellStyle name="Normal 6 3 3 6 3" xfId="1721"/>
    <cellStyle name="Normal 6 3 3 6 3 2" xfId="3678"/>
    <cellStyle name="Normal 6 3 3 6 3 2 2" xfId="14344"/>
    <cellStyle name="Normal 6 3 3 6 3 2 3" xfId="9954"/>
    <cellStyle name="Normal 6 3 3 6 3 3" xfId="9955"/>
    <cellStyle name="Normal 6 3 3 6 3 4" xfId="7317"/>
    <cellStyle name="Normal 6 3 3 6 3 5" xfId="12531"/>
    <cellStyle name="Normal 6 3 3 6 3 6" xfId="5492"/>
    <cellStyle name="Normal 6 3 3 6 4" xfId="2557"/>
    <cellStyle name="Normal 6 3 3 6 4 2" xfId="13223"/>
    <cellStyle name="Normal 6 3 3 6 4 3" xfId="9956"/>
    <cellStyle name="Normal 6 3 3 6 5" xfId="9957"/>
    <cellStyle name="Normal 6 3 3 6 6" xfId="6196"/>
    <cellStyle name="Normal 6 3 3 6 7" xfId="11410"/>
    <cellStyle name="Normal 6 3 3 6 8" xfId="4371"/>
    <cellStyle name="Normal 6 3 3 7" xfId="822"/>
    <cellStyle name="Normal 6 3 3 7 2" xfId="1723"/>
    <cellStyle name="Normal 6 3 3 7 2 2" xfId="3680"/>
    <cellStyle name="Normal 6 3 3 7 2 2 2" xfId="14346"/>
    <cellStyle name="Normal 6 3 3 7 2 2 3" xfId="9958"/>
    <cellStyle name="Normal 6 3 3 7 2 3" xfId="9959"/>
    <cellStyle name="Normal 6 3 3 7 2 4" xfId="7319"/>
    <cellStyle name="Normal 6 3 3 7 2 5" xfId="12533"/>
    <cellStyle name="Normal 6 3 3 7 2 6" xfId="5494"/>
    <cellStyle name="Normal 6 3 3 7 3" xfId="2879"/>
    <cellStyle name="Normal 6 3 3 7 3 2" xfId="13545"/>
    <cellStyle name="Normal 6 3 3 7 3 3" xfId="9960"/>
    <cellStyle name="Normal 6 3 3 7 4" xfId="9961"/>
    <cellStyle name="Normal 6 3 3 7 5" xfId="6518"/>
    <cellStyle name="Normal 6 3 3 7 6" xfId="11732"/>
    <cellStyle name="Normal 6 3 3 7 7" xfId="4693"/>
    <cellStyle name="Normal 6 3 3 8" xfId="1289"/>
    <cellStyle name="Normal 6 3 3 8 2" xfId="3246"/>
    <cellStyle name="Normal 6 3 3 8 2 2" xfId="13912"/>
    <cellStyle name="Normal 6 3 3 8 2 3" xfId="9962"/>
    <cellStyle name="Normal 6 3 3 8 3" xfId="9963"/>
    <cellStyle name="Normal 6 3 3 8 4" xfId="6885"/>
    <cellStyle name="Normal 6 3 3 8 5" xfId="12099"/>
    <cellStyle name="Normal 6 3 3 8 6" xfId="5060"/>
    <cellStyle name="Normal 6 3 3 9" xfId="232"/>
    <cellStyle name="Normal 6 3 3 9 2" xfId="2512"/>
    <cellStyle name="Normal 6 3 3 9 2 2" xfId="13179"/>
    <cellStyle name="Normal 6 3 3 9 2 3" xfId="9964"/>
    <cellStyle name="Normal 6 3 3 9 3" xfId="9965"/>
    <cellStyle name="Normal 6 3 3 9 4" xfId="6151"/>
    <cellStyle name="Normal 6 3 3 9 5" xfId="11366"/>
    <cellStyle name="Normal 6 3 3 9 6" xfId="4327"/>
    <cellStyle name="Normal 6 3 4" xfId="557"/>
    <cellStyle name="Normal 6 3 4 10" xfId="11504"/>
    <cellStyle name="Normal 6 3 4 11" xfId="4465"/>
    <cellStyle name="Normal 6 3 4 2" xfId="718"/>
    <cellStyle name="Normal 6 3 4 2 2" xfId="1184"/>
    <cellStyle name="Normal 6 3 4 2 2 2" xfId="1726"/>
    <cellStyle name="Normal 6 3 4 2 2 2 2" xfId="3683"/>
    <cellStyle name="Normal 6 3 4 2 2 2 2 2" xfId="14349"/>
    <cellStyle name="Normal 6 3 4 2 2 2 2 3" xfId="9966"/>
    <cellStyle name="Normal 6 3 4 2 2 2 3" xfId="9967"/>
    <cellStyle name="Normal 6 3 4 2 2 2 4" xfId="7322"/>
    <cellStyle name="Normal 6 3 4 2 2 2 5" xfId="12536"/>
    <cellStyle name="Normal 6 3 4 2 2 2 6" xfId="5497"/>
    <cellStyle name="Normal 6 3 4 2 2 3" xfId="3153"/>
    <cellStyle name="Normal 6 3 4 2 2 3 2" xfId="13819"/>
    <cellStyle name="Normal 6 3 4 2 2 3 3" xfId="9968"/>
    <cellStyle name="Normal 6 3 4 2 2 4" xfId="9969"/>
    <cellStyle name="Normal 6 3 4 2 2 5" xfId="6792"/>
    <cellStyle name="Normal 6 3 4 2 2 6" xfId="12006"/>
    <cellStyle name="Normal 6 3 4 2 2 7" xfId="4967"/>
    <cellStyle name="Normal 6 3 4 2 3" xfId="1725"/>
    <cellStyle name="Normal 6 3 4 2 3 2" xfId="3682"/>
    <cellStyle name="Normal 6 3 4 2 3 2 2" xfId="14348"/>
    <cellStyle name="Normal 6 3 4 2 3 2 3" xfId="9970"/>
    <cellStyle name="Normal 6 3 4 2 3 3" xfId="9971"/>
    <cellStyle name="Normal 6 3 4 2 3 4" xfId="7321"/>
    <cellStyle name="Normal 6 3 4 2 3 5" xfId="12535"/>
    <cellStyle name="Normal 6 3 4 2 3 6" xfId="5496"/>
    <cellStyle name="Normal 6 3 4 2 4" xfId="2786"/>
    <cellStyle name="Normal 6 3 4 2 4 2" xfId="13452"/>
    <cellStyle name="Normal 6 3 4 2 4 3" xfId="9972"/>
    <cellStyle name="Normal 6 3 4 2 5" xfId="9973"/>
    <cellStyle name="Normal 6 3 4 2 6" xfId="6425"/>
    <cellStyle name="Normal 6 3 4 2 7" xfId="11639"/>
    <cellStyle name="Normal 6 3 4 2 8" xfId="4600"/>
    <cellStyle name="Normal 6 3 4 3" xfId="871"/>
    <cellStyle name="Normal 6 3 4 3 2" xfId="1727"/>
    <cellStyle name="Normal 6 3 4 3 2 2" xfId="3684"/>
    <cellStyle name="Normal 6 3 4 3 2 2 2" xfId="14350"/>
    <cellStyle name="Normal 6 3 4 3 2 2 3" xfId="9974"/>
    <cellStyle name="Normal 6 3 4 3 2 3" xfId="9975"/>
    <cellStyle name="Normal 6 3 4 3 2 4" xfId="7323"/>
    <cellStyle name="Normal 6 3 4 3 2 5" xfId="12537"/>
    <cellStyle name="Normal 6 3 4 3 2 6" xfId="5498"/>
    <cellStyle name="Normal 6 3 4 3 3" xfId="2924"/>
    <cellStyle name="Normal 6 3 4 3 3 2" xfId="13590"/>
    <cellStyle name="Normal 6 3 4 3 3 3" xfId="9976"/>
    <cellStyle name="Normal 6 3 4 3 4" xfId="9977"/>
    <cellStyle name="Normal 6 3 4 3 5" xfId="6563"/>
    <cellStyle name="Normal 6 3 4 3 6" xfId="11777"/>
    <cellStyle name="Normal 6 3 4 3 7" xfId="4738"/>
    <cellStyle name="Normal 6 3 4 4" xfId="1724"/>
    <cellStyle name="Normal 6 3 4 4 2" xfId="3681"/>
    <cellStyle name="Normal 6 3 4 4 2 2" xfId="14347"/>
    <cellStyle name="Normal 6 3 4 4 2 3" xfId="9978"/>
    <cellStyle name="Normal 6 3 4 4 3" xfId="9979"/>
    <cellStyle name="Normal 6 3 4 4 4" xfId="7320"/>
    <cellStyle name="Normal 6 3 4 4 5" xfId="12534"/>
    <cellStyle name="Normal 6 3 4 4 6" xfId="5495"/>
    <cellStyle name="Normal 6 3 4 5" xfId="2179"/>
    <cellStyle name="Normal 6 3 4 5 2" xfId="4032"/>
    <cellStyle name="Normal 6 3 4 5 2 2" xfId="14695"/>
    <cellStyle name="Normal 6 3 4 5 2 3" xfId="9980"/>
    <cellStyle name="Normal 6 3 4 5 3" xfId="9981"/>
    <cellStyle name="Normal 6 3 4 5 4" xfId="7671"/>
    <cellStyle name="Normal 6 3 4 5 5" xfId="12882"/>
    <cellStyle name="Normal 6 3 4 5 6" xfId="5843"/>
    <cellStyle name="Normal 6 3 4 6" xfId="2323"/>
    <cellStyle name="Normal 6 3 4 6 2" xfId="4167"/>
    <cellStyle name="Normal 6 3 4 6 2 2" xfId="14830"/>
    <cellStyle name="Normal 6 3 4 6 2 3" xfId="9982"/>
    <cellStyle name="Normal 6 3 4 6 3" xfId="7806"/>
    <cellStyle name="Normal 6 3 4 6 4" xfId="13017"/>
    <cellStyle name="Normal 6 3 4 6 5" xfId="5978"/>
    <cellStyle name="Normal 6 3 4 7" xfId="2651"/>
    <cellStyle name="Normal 6 3 4 7 2" xfId="13317"/>
    <cellStyle name="Normal 6 3 4 7 3" xfId="9983"/>
    <cellStyle name="Normal 6 3 4 8" xfId="9984"/>
    <cellStyle name="Normal 6 3 4 9" xfId="6290"/>
    <cellStyle name="Normal 6 3 5" xfId="620"/>
    <cellStyle name="Normal 6 3 5 10" xfId="11546"/>
    <cellStyle name="Normal 6 3 5 11" xfId="4507"/>
    <cellStyle name="Normal 6 3 5 2" xfId="761"/>
    <cellStyle name="Normal 6 3 5 2 2" xfId="1226"/>
    <cellStyle name="Normal 6 3 5 2 2 2" xfId="1730"/>
    <cellStyle name="Normal 6 3 5 2 2 2 2" xfId="3687"/>
    <cellStyle name="Normal 6 3 5 2 2 2 2 2" xfId="14353"/>
    <cellStyle name="Normal 6 3 5 2 2 2 2 3" xfId="9985"/>
    <cellStyle name="Normal 6 3 5 2 2 2 3" xfId="9986"/>
    <cellStyle name="Normal 6 3 5 2 2 2 4" xfId="7326"/>
    <cellStyle name="Normal 6 3 5 2 2 2 5" xfId="12540"/>
    <cellStyle name="Normal 6 3 5 2 2 2 6" xfId="5501"/>
    <cellStyle name="Normal 6 3 5 2 2 3" xfId="3195"/>
    <cellStyle name="Normal 6 3 5 2 2 3 2" xfId="13861"/>
    <cellStyle name="Normal 6 3 5 2 2 3 3" xfId="9987"/>
    <cellStyle name="Normal 6 3 5 2 2 4" xfId="9988"/>
    <cellStyle name="Normal 6 3 5 2 2 5" xfId="6834"/>
    <cellStyle name="Normal 6 3 5 2 2 6" xfId="12048"/>
    <cellStyle name="Normal 6 3 5 2 2 7" xfId="5009"/>
    <cellStyle name="Normal 6 3 5 2 3" xfId="1729"/>
    <cellStyle name="Normal 6 3 5 2 3 2" xfId="3686"/>
    <cellStyle name="Normal 6 3 5 2 3 2 2" xfId="14352"/>
    <cellStyle name="Normal 6 3 5 2 3 2 3" xfId="9989"/>
    <cellStyle name="Normal 6 3 5 2 3 3" xfId="9990"/>
    <cellStyle name="Normal 6 3 5 2 3 4" xfId="7325"/>
    <cellStyle name="Normal 6 3 5 2 3 5" xfId="12539"/>
    <cellStyle name="Normal 6 3 5 2 3 6" xfId="5500"/>
    <cellStyle name="Normal 6 3 5 2 4" xfId="2828"/>
    <cellStyle name="Normal 6 3 5 2 4 2" xfId="13494"/>
    <cellStyle name="Normal 6 3 5 2 4 3" xfId="9991"/>
    <cellStyle name="Normal 6 3 5 2 5" xfId="9992"/>
    <cellStyle name="Normal 6 3 5 2 6" xfId="6467"/>
    <cellStyle name="Normal 6 3 5 2 7" xfId="11681"/>
    <cellStyle name="Normal 6 3 5 2 8" xfId="4642"/>
    <cellStyle name="Normal 6 3 5 3" xfId="914"/>
    <cellStyle name="Normal 6 3 5 3 2" xfId="1731"/>
    <cellStyle name="Normal 6 3 5 3 2 2" xfId="3688"/>
    <cellStyle name="Normal 6 3 5 3 2 2 2" xfId="14354"/>
    <cellStyle name="Normal 6 3 5 3 2 2 3" xfId="9993"/>
    <cellStyle name="Normal 6 3 5 3 2 3" xfId="9994"/>
    <cellStyle name="Normal 6 3 5 3 2 4" xfId="7327"/>
    <cellStyle name="Normal 6 3 5 3 2 5" xfId="12541"/>
    <cellStyle name="Normal 6 3 5 3 2 6" xfId="5502"/>
    <cellStyle name="Normal 6 3 5 3 3" xfId="2966"/>
    <cellStyle name="Normal 6 3 5 3 3 2" xfId="13632"/>
    <cellStyle name="Normal 6 3 5 3 3 3" xfId="9995"/>
    <cellStyle name="Normal 6 3 5 3 4" xfId="9996"/>
    <cellStyle name="Normal 6 3 5 3 5" xfId="6605"/>
    <cellStyle name="Normal 6 3 5 3 6" xfId="11819"/>
    <cellStyle name="Normal 6 3 5 3 7" xfId="4780"/>
    <cellStyle name="Normal 6 3 5 4" xfId="1728"/>
    <cellStyle name="Normal 6 3 5 4 2" xfId="3685"/>
    <cellStyle name="Normal 6 3 5 4 2 2" xfId="14351"/>
    <cellStyle name="Normal 6 3 5 4 2 3" xfId="9997"/>
    <cellStyle name="Normal 6 3 5 4 3" xfId="9998"/>
    <cellStyle name="Normal 6 3 5 4 4" xfId="7324"/>
    <cellStyle name="Normal 6 3 5 4 5" xfId="12538"/>
    <cellStyle name="Normal 6 3 5 4 6" xfId="5499"/>
    <cellStyle name="Normal 6 3 5 5" xfId="2221"/>
    <cellStyle name="Normal 6 3 5 5 2" xfId="4074"/>
    <cellStyle name="Normal 6 3 5 5 2 2" xfId="14737"/>
    <cellStyle name="Normal 6 3 5 5 2 3" xfId="9999"/>
    <cellStyle name="Normal 6 3 5 5 3" xfId="10000"/>
    <cellStyle name="Normal 6 3 5 5 4" xfId="7713"/>
    <cellStyle name="Normal 6 3 5 5 5" xfId="12924"/>
    <cellStyle name="Normal 6 3 5 5 6" xfId="5885"/>
    <cellStyle name="Normal 6 3 5 6" xfId="2365"/>
    <cellStyle name="Normal 6 3 5 6 2" xfId="4209"/>
    <cellStyle name="Normal 6 3 5 6 2 2" xfId="14872"/>
    <cellStyle name="Normal 6 3 5 6 2 3" xfId="10001"/>
    <cellStyle name="Normal 6 3 5 6 3" xfId="7848"/>
    <cellStyle name="Normal 6 3 5 6 4" xfId="13059"/>
    <cellStyle name="Normal 6 3 5 6 5" xfId="6020"/>
    <cellStyle name="Normal 6 3 5 7" xfId="2693"/>
    <cellStyle name="Normal 6 3 5 7 2" xfId="13359"/>
    <cellStyle name="Normal 6 3 5 7 3" xfId="10002"/>
    <cellStyle name="Normal 6 3 5 8" xfId="10003"/>
    <cellStyle name="Normal 6 3 5 9" xfId="6332"/>
    <cellStyle name="Normal 6 3 6" xfId="454"/>
    <cellStyle name="Normal 6 3 6 2" xfId="1024"/>
    <cellStyle name="Normal 6 3 6 2 2" xfId="1733"/>
    <cellStyle name="Normal 6 3 6 2 2 2" xfId="3690"/>
    <cellStyle name="Normal 6 3 6 2 2 2 2" xfId="14356"/>
    <cellStyle name="Normal 6 3 6 2 2 2 3" xfId="10004"/>
    <cellStyle name="Normal 6 3 6 2 2 3" xfId="10005"/>
    <cellStyle name="Normal 6 3 6 2 2 4" xfId="7329"/>
    <cellStyle name="Normal 6 3 6 2 2 5" xfId="12543"/>
    <cellStyle name="Normal 6 3 6 2 2 6" xfId="5504"/>
    <cellStyle name="Normal 6 3 6 2 3" xfId="3056"/>
    <cellStyle name="Normal 6 3 6 2 3 2" xfId="13722"/>
    <cellStyle name="Normal 6 3 6 2 3 3" xfId="10006"/>
    <cellStyle name="Normal 6 3 6 2 4" xfId="10007"/>
    <cellStyle name="Normal 6 3 6 2 5" xfId="6695"/>
    <cellStyle name="Normal 6 3 6 2 6" xfId="11909"/>
    <cellStyle name="Normal 6 3 6 2 7" xfId="4870"/>
    <cellStyle name="Normal 6 3 6 3" xfId="1732"/>
    <cellStyle name="Normal 6 3 6 3 2" xfId="3689"/>
    <cellStyle name="Normal 6 3 6 3 2 2" xfId="14355"/>
    <cellStyle name="Normal 6 3 6 3 2 3" xfId="10008"/>
    <cellStyle name="Normal 6 3 6 3 3" xfId="10009"/>
    <cellStyle name="Normal 6 3 6 3 4" xfId="7328"/>
    <cellStyle name="Normal 6 3 6 3 5" xfId="12542"/>
    <cellStyle name="Normal 6 3 6 3 6" xfId="5503"/>
    <cellStyle name="Normal 6 3 6 4" xfId="2604"/>
    <cellStyle name="Normal 6 3 6 4 2" xfId="13270"/>
    <cellStyle name="Normal 6 3 6 4 3" xfId="10010"/>
    <cellStyle name="Normal 6 3 6 5" xfId="10011"/>
    <cellStyle name="Normal 6 3 6 6" xfId="6243"/>
    <cellStyle name="Normal 6 3 6 7" xfId="11457"/>
    <cellStyle name="Normal 6 3 6 8" xfId="4418"/>
    <cellStyle name="Normal 6 3 7" xfId="671"/>
    <cellStyle name="Normal 6 3 7 2" xfId="1137"/>
    <cellStyle name="Normal 6 3 7 2 2" xfId="1735"/>
    <cellStyle name="Normal 6 3 7 2 2 2" xfId="3692"/>
    <cellStyle name="Normal 6 3 7 2 2 2 2" xfId="14358"/>
    <cellStyle name="Normal 6 3 7 2 2 2 3" xfId="10012"/>
    <cellStyle name="Normal 6 3 7 2 2 3" xfId="10013"/>
    <cellStyle name="Normal 6 3 7 2 2 4" xfId="7331"/>
    <cellStyle name="Normal 6 3 7 2 2 5" xfId="12545"/>
    <cellStyle name="Normal 6 3 7 2 2 6" xfId="5506"/>
    <cellStyle name="Normal 6 3 7 2 3" xfId="3106"/>
    <cellStyle name="Normal 6 3 7 2 3 2" xfId="13772"/>
    <cellStyle name="Normal 6 3 7 2 3 3" xfId="10014"/>
    <cellStyle name="Normal 6 3 7 2 4" xfId="10015"/>
    <cellStyle name="Normal 6 3 7 2 5" xfId="6745"/>
    <cellStyle name="Normal 6 3 7 2 6" xfId="11959"/>
    <cellStyle name="Normal 6 3 7 2 7" xfId="4920"/>
    <cellStyle name="Normal 6 3 7 3" xfId="1734"/>
    <cellStyle name="Normal 6 3 7 3 2" xfId="3691"/>
    <cellStyle name="Normal 6 3 7 3 2 2" xfId="14357"/>
    <cellStyle name="Normal 6 3 7 3 2 3" xfId="10016"/>
    <cellStyle name="Normal 6 3 7 3 3" xfId="10017"/>
    <cellStyle name="Normal 6 3 7 3 4" xfId="7330"/>
    <cellStyle name="Normal 6 3 7 3 5" xfId="12544"/>
    <cellStyle name="Normal 6 3 7 3 6" xfId="5505"/>
    <cellStyle name="Normal 6 3 7 4" xfId="2739"/>
    <cellStyle name="Normal 6 3 7 4 2" xfId="13405"/>
    <cellStyle name="Normal 6 3 7 4 3" xfId="10018"/>
    <cellStyle name="Normal 6 3 7 5" xfId="10019"/>
    <cellStyle name="Normal 6 3 7 6" xfId="6378"/>
    <cellStyle name="Normal 6 3 7 7" xfId="11592"/>
    <cellStyle name="Normal 6 3 7 8" xfId="4553"/>
    <cellStyle name="Normal 6 3 8" xfId="338"/>
    <cellStyle name="Normal 6 3 8 2" xfId="966"/>
    <cellStyle name="Normal 6 3 8 2 2" xfId="1737"/>
    <cellStyle name="Normal 6 3 8 2 2 2" xfId="3694"/>
    <cellStyle name="Normal 6 3 8 2 2 2 2" xfId="14360"/>
    <cellStyle name="Normal 6 3 8 2 2 2 3" xfId="10020"/>
    <cellStyle name="Normal 6 3 8 2 2 3" xfId="10021"/>
    <cellStyle name="Normal 6 3 8 2 2 4" xfId="7333"/>
    <cellStyle name="Normal 6 3 8 2 2 5" xfId="12547"/>
    <cellStyle name="Normal 6 3 8 2 2 6" xfId="5508"/>
    <cellStyle name="Normal 6 3 8 2 3" xfId="3012"/>
    <cellStyle name="Normal 6 3 8 2 3 2" xfId="13678"/>
    <cellStyle name="Normal 6 3 8 2 3 3" xfId="10022"/>
    <cellStyle name="Normal 6 3 8 2 4" xfId="10023"/>
    <cellStyle name="Normal 6 3 8 2 5" xfId="6651"/>
    <cellStyle name="Normal 6 3 8 2 6" xfId="11865"/>
    <cellStyle name="Normal 6 3 8 2 7" xfId="4826"/>
    <cellStyle name="Normal 6 3 8 3" xfId="1736"/>
    <cellStyle name="Normal 6 3 8 3 2" xfId="3693"/>
    <cellStyle name="Normal 6 3 8 3 2 2" xfId="14359"/>
    <cellStyle name="Normal 6 3 8 3 2 3" xfId="10024"/>
    <cellStyle name="Normal 6 3 8 3 3" xfId="10025"/>
    <cellStyle name="Normal 6 3 8 3 4" xfId="7332"/>
    <cellStyle name="Normal 6 3 8 3 5" xfId="12546"/>
    <cellStyle name="Normal 6 3 8 3 6" xfId="5507"/>
    <cellStyle name="Normal 6 3 8 4" xfId="2555"/>
    <cellStyle name="Normal 6 3 8 4 2" xfId="13221"/>
    <cellStyle name="Normal 6 3 8 4 3" xfId="10026"/>
    <cellStyle name="Normal 6 3 8 5" xfId="10027"/>
    <cellStyle name="Normal 6 3 8 6" xfId="6194"/>
    <cellStyle name="Normal 6 3 8 7" xfId="11408"/>
    <cellStyle name="Normal 6 3 8 8" xfId="4369"/>
    <cellStyle name="Normal 6 3 9" xfId="820"/>
    <cellStyle name="Normal 6 3 9 2" xfId="1738"/>
    <cellStyle name="Normal 6 3 9 2 2" xfId="3695"/>
    <cellStyle name="Normal 6 3 9 2 2 2" xfId="14361"/>
    <cellStyle name="Normal 6 3 9 2 2 3" xfId="10028"/>
    <cellStyle name="Normal 6 3 9 2 3" xfId="10029"/>
    <cellStyle name="Normal 6 3 9 2 4" xfId="7334"/>
    <cellStyle name="Normal 6 3 9 2 5" xfId="12548"/>
    <cellStyle name="Normal 6 3 9 2 6" xfId="5509"/>
    <cellStyle name="Normal 6 3 9 3" xfId="2877"/>
    <cellStyle name="Normal 6 3 9 3 2" xfId="13543"/>
    <cellStyle name="Normal 6 3 9 3 3" xfId="10030"/>
    <cellStyle name="Normal 6 3 9 4" xfId="10031"/>
    <cellStyle name="Normal 6 3 9 5" xfId="6516"/>
    <cellStyle name="Normal 6 3 9 6" xfId="11730"/>
    <cellStyle name="Normal 6 3 9 7" xfId="4691"/>
    <cellStyle name="Normal 6 4" xfId="98"/>
    <cellStyle name="Normal 6 4 10" xfId="2128"/>
    <cellStyle name="Normal 6 4 10 2" xfId="3987"/>
    <cellStyle name="Normal 6 4 10 2 2" xfId="14650"/>
    <cellStyle name="Normal 6 4 10 2 3" xfId="10032"/>
    <cellStyle name="Normal 6 4 10 3" xfId="10033"/>
    <cellStyle name="Normal 6 4 10 4" xfId="7626"/>
    <cellStyle name="Normal 6 4 10 5" xfId="12837"/>
    <cellStyle name="Normal 6 4 10 6" xfId="5798"/>
    <cellStyle name="Normal 6 4 11" xfId="2279"/>
    <cellStyle name="Normal 6 4 11 2" xfId="4123"/>
    <cellStyle name="Normal 6 4 11 2 2" xfId="14786"/>
    <cellStyle name="Normal 6 4 11 2 3" xfId="10034"/>
    <cellStyle name="Normal 6 4 11 3" xfId="7762"/>
    <cellStyle name="Normal 6 4 11 4" xfId="12973"/>
    <cellStyle name="Normal 6 4 11 5" xfId="5934"/>
    <cellStyle name="Normal 6 4 12" xfId="2456"/>
    <cellStyle name="Normal 6 4 12 2" xfId="10035"/>
    <cellStyle name="Normal 6 4 12 3" xfId="13124"/>
    <cellStyle name="Normal 6 4 12 4" xfId="6073"/>
    <cellStyle name="Normal 6 4 13" xfId="10036"/>
    <cellStyle name="Normal 6 4 14" xfId="6095"/>
    <cellStyle name="Normal 6 4 15" xfId="11311"/>
    <cellStyle name="Normal 6 4 16" xfId="4272"/>
    <cellStyle name="Normal 6 4 2" xfId="560"/>
    <cellStyle name="Normal 6 4 2 10" xfId="11507"/>
    <cellStyle name="Normal 6 4 2 11" xfId="4468"/>
    <cellStyle name="Normal 6 4 2 2" xfId="721"/>
    <cellStyle name="Normal 6 4 2 2 2" xfId="1187"/>
    <cellStyle name="Normal 6 4 2 2 2 2" xfId="1741"/>
    <cellStyle name="Normal 6 4 2 2 2 2 2" xfId="3698"/>
    <cellStyle name="Normal 6 4 2 2 2 2 2 2" xfId="14364"/>
    <cellStyle name="Normal 6 4 2 2 2 2 2 3" xfId="10037"/>
    <cellStyle name="Normal 6 4 2 2 2 2 3" xfId="10038"/>
    <cellStyle name="Normal 6 4 2 2 2 2 4" xfId="7337"/>
    <cellStyle name="Normal 6 4 2 2 2 2 5" xfId="12551"/>
    <cellStyle name="Normal 6 4 2 2 2 2 6" xfId="5512"/>
    <cellStyle name="Normal 6 4 2 2 2 3" xfId="3156"/>
    <cellStyle name="Normal 6 4 2 2 2 3 2" xfId="13822"/>
    <cellStyle name="Normal 6 4 2 2 2 3 3" xfId="10039"/>
    <cellStyle name="Normal 6 4 2 2 2 4" xfId="10040"/>
    <cellStyle name="Normal 6 4 2 2 2 5" xfId="6795"/>
    <cellStyle name="Normal 6 4 2 2 2 6" xfId="12009"/>
    <cellStyle name="Normal 6 4 2 2 2 7" xfId="4970"/>
    <cellStyle name="Normal 6 4 2 2 3" xfId="1740"/>
    <cellStyle name="Normal 6 4 2 2 3 2" xfId="3697"/>
    <cellStyle name="Normal 6 4 2 2 3 2 2" xfId="14363"/>
    <cellStyle name="Normal 6 4 2 2 3 2 3" xfId="10041"/>
    <cellStyle name="Normal 6 4 2 2 3 3" xfId="10042"/>
    <cellStyle name="Normal 6 4 2 2 3 4" xfId="7336"/>
    <cellStyle name="Normal 6 4 2 2 3 5" xfId="12550"/>
    <cellStyle name="Normal 6 4 2 2 3 6" xfId="5511"/>
    <cellStyle name="Normal 6 4 2 2 4" xfId="2789"/>
    <cellStyle name="Normal 6 4 2 2 4 2" xfId="13455"/>
    <cellStyle name="Normal 6 4 2 2 4 3" xfId="10043"/>
    <cellStyle name="Normal 6 4 2 2 5" xfId="10044"/>
    <cellStyle name="Normal 6 4 2 2 6" xfId="6428"/>
    <cellStyle name="Normal 6 4 2 2 7" xfId="11642"/>
    <cellStyle name="Normal 6 4 2 2 8" xfId="4603"/>
    <cellStyle name="Normal 6 4 2 3" xfId="874"/>
    <cellStyle name="Normal 6 4 2 3 2" xfId="1742"/>
    <cellStyle name="Normal 6 4 2 3 2 2" xfId="3699"/>
    <cellStyle name="Normal 6 4 2 3 2 2 2" xfId="14365"/>
    <cellStyle name="Normal 6 4 2 3 2 2 3" xfId="10045"/>
    <cellStyle name="Normal 6 4 2 3 2 3" xfId="10046"/>
    <cellStyle name="Normal 6 4 2 3 2 4" xfId="7338"/>
    <cellStyle name="Normal 6 4 2 3 2 5" xfId="12552"/>
    <cellStyle name="Normal 6 4 2 3 2 6" xfId="5513"/>
    <cellStyle name="Normal 6 4 2 3 3" xfId="2927"/>
    <cellStyle name="Normal 6 4 2 3 3 2" xfId="13593"/>
    <cellStyle name="Normal 6 4 2 3 3 3" xfId="10047"/>
    <cellStyle name="Normal 6 4 2 3 4" xfId="10048"/>
    <cellStyle name="Normal 6 4 2 3 5" xfId="6566"/>
    <cellStyle name="Normal 6 4 2 3 6" xfId="11780"/>
    <cellStyle name="Normal 6 4 2 3 7" xfId="4741"/>
    <cellStyle name="Normal 6 4 2 4" xfId="1739"/>
    <cellStyle name="Normal 6 4 2 4 2" xfId="3696"/>
    <cellStyle name="Normal 6 4 2 4 2 2" xfId="14362"/>
    <cellStyle name="Normal 6 4 2 4 2 3" xfId="10049"/>
    <cellStyle name="Normal 6 4 2 4 3" xfId="10050"/>
    <cellStyle name="Normal 6 4 2 4 4" xfId="7335"/>
    <cellStyle name="Normal 6 4 2 4 5" xfId="12549"/>
    <cellStyle name="Normal 6 4 2 4 6" xfId="5510"/>
    <cellStyle name="Normal 6 4 2 5" xfId="2182"/>
    <cellStyle name="Normal 6 4 2 5 2" xfId="4035"/>
    <cellStyle name="Normal 6 4 2 5 2 2" xfId="14698"/>
    <cellStyle name="Normal 6 4 2 5 2 3" xfId="10051"/>
    <cellStyle name="Normal 6 4 2 5 3" xfId="10052"/>
    <cellStyle name="Normal 6 4 2 5 4" xfId="7674"/>
    <cellStyle name="Normal 6 4 2 5 5" xfId="12885"/>
    <cellStyle name="Normal 6 4 2 5 6" xfId="5846"/>
    <cellStyle name="Normal 6 4 2 6" xfId="2326"/>
    <cellStyle name="Normal 6 4 2 6 2" xfId="4170"/>
    <cellStyle name="Normal 6 4 2 6 2 2" xfId="14833"/>
    <cellStyle name="Normal 6 4 2 6 2 3" xfId="10053"/>
    <cellStyle name="Normal 6 4 2 6 3" xfId="7809"/>
    <cellStyle name="Normal 6 4 2 6 4" xfId="13020"/>
    <cellStyle name="Normal 6 4 2 6 5" xfId="5981"/>
    <cellStyle name="Normal 6 4 2 7" xfId="2654"/>
    <cellStyle name="Normal 6 4 2 7 2" xfId="13320"/>
    <cellStyle name="Normal 6 4 2 7 3" xfId="10054"/>
    <cellStyle name="Normal 6 4 2 8" xfId="10055"/>
    <cellStyle name="Normal 6 4 2 9" xfId="6293"/>
    <cellStyle name="Normal 6 4 3" xfId="623"/>
    <cellStyle name="Normal 6 4 3 10" xfId="11549"/>
    <cellStyle name="Normal 6 4 3 11" xfId="4510"/>
    <cellStyle name="Normal 6 4 3 2" xfId="764"/>
    <cellStyle name="Normal 6 4 3 2 2" xfId="1229"/>
    <cellStyle name="Normal 6 4 3 2 2 2" xfId="1745"/>
    <cellStyle name="Normal 6 4 3 2 2 2 2" xfId="3702"/>
    <cellStyle name="Normal 6 4 3 2 2 2 2 2" xfId="14368"/>
    <cellStyle name="Normal 6 4 3 2 2 2 2 3" xfId="10056"/>
    <cellStyle name="Normal 6 4 3 2 2 2 3" xfId="10057"/>
    <cellStyle name="Normal 6 4 3 2 2 2 4" xfId="7341"/>
    <cellStyle name="Normal 6 4 3 2 2 2 5" xfId="12555"/>
    <cellStyle name="Normal 6 4 3 2 2 2 6" xfId="5516"/>
    <cellStyle name="Normal 6 4 3 2 2 3" xfId="3198"/>
    <cellStyle name="Normal 6 4 3 2 2 3 2" xfId="13864"/>
    <cellStyle name="Normal 6 4 3 2 2 3 3" xfId="10058"/>
    <cellStyle name="Normal 6 4 3 2 2 4" xfId="10059"/>
    <cellStyle name="Normal 6 4 3 2 2 5" xfId="6837"/>
    <cellStyle name="Normal 6 4 3 2 2 6" xfId="12051"/>
    <cellStyle name="Normal 6 4 3 2 2 7" xfId="5012"/>
    <cellStyle name="Normal 6 4 3 2 3" xfId="1744"/>
    <cellStyle name="Normal 6 4 3 2 3 2" xfId="3701"/>
    <cellStyle name="Normal 6 4 3 2 3 2 2" xfId="14367"/>
    <cellStyle name="Normal 6 4 3 2 3 2 3" xfId="10060"/>
    <cellStyle name="Normal 6 4 3 2 3 3" xfId="10061"/>
    <cellStyle name="Normal 6 4 3 2 3 4" xfId="7340"/>
    <cellStyle name="Normal 6 4 3 2 3 5" xfId="12554"/>
    <cellStyle name="Normal 6 4 3 2 3 6" xfId="5515"/>
    <cellStyle name="Normal 6 4 3 2 4" xfId="2831"/>
    <cellStyle name="Normal 6 4 3 2 4 2" xfId="13497"/>
    <cellStyle name="Normal 6 4 3 2 4 3" xfId="10062"/>
    <cellStyle name="Normal 6 4 3 2 5" xfId="10063"/>
    <cellStyle name="Normal 6 4 3 2 6" xfId="6470"/>
    <cellStyle name="Normal 6 4 3 2 7" xfId="11684"/>
    <cellStyle name="Normal 6 4 3 2 8" xfId="4645"/>
    <cellStyle name="Normal 6 4 3 3" xfId="917"/>
    <cellStyle name="Normal 6 4 3 3 2" xfId="1746"/>
    <cellStyle name="Normal 6 4 3 3 2 2" xfId="3703"/>
    <cellStyle name="Normal 6 4 3 3 2 2 2" xfId="14369"/>
    <cellStyle name="Normal 6 4 3 3 2 2 3" xfId="10064"/>
    <cellStyle name="Normal 6 4 3 3 2 3" xfId="10065"/>
    <cellStyle name="Normal 6 4 3 3 2 4" xfId="7342"/>
    <cellStyle name="Normal 6 4 3 3 2 5" xfId="12556"/>
    <cellStyle name="Normal 6 4 3 3 2 6" xfId="5517"/>
    <cellStyle name="Normal 6 4 3 3 3" xfId="2969"/>
    <cellStyle name="Normal 6 4 3 3 3 2" xfId="13635"/>
    <cellStyle name="Normal 6 4 3 3 3 3" xfId="10066"/>
    <cellStyle name="Normal 6 4 3 3 4" xfId="10067"/>
    <cellStyle name="Normal 6 4 3 3 5" xfId="6608"/>
    <cellStyle name="Normal 6 4 3 3 6" xfId="11822"/>
    <cellStyle name="Normal 6 4 3 3 7" xfId="4783"/>
    <cellStyle name="Normal 6 4 3 4" xfId="1743"/>
    <cellStyle name="Normal 6 4 3 4 2" xfId="3700"/>
    <cellStyle name="Normal 6 4 3 4 2 2" xfId="14366"/>
    <cellStyle name="Normal 6 4 3 4 2 3" xfId="10068"/>
    <cellStyle name="Normal 6 4 3 4 3" xfId="10069"/>
    <cellStyle name="Normal 6 4 3 4 4" xfId="7339"/>
    <cellStyle name="Normal 6 4 3 4 5" xfId="12553"/>
    <cellStyle name="Normal 6 4 3 4 6" xfId="5514"/>
    <cellStyle name="Normal 6 4 3 5" xfId="2224"/>
    <cellStyle name="Normal 6 4 3 5 2" xfId="4077"/>
    <cellStyle name="Normal 6 4 3 5 2 2" xfId="14740"/>
    <cellStyle name="Normal 6 4 3 5 2 3" xfId="10070"/>
    <cellStyle name="Normal 6 4 3 5 3" xfId="10071"/>
    <cellStyle name="Normal 6 4 3 5 4" xfId="7716"/>
    <cellStyle name="Normal 6 4 3 5 5" xfId="12927"/>
    <cellStyle name="Normal 6 4 3 5 6" xfId="5888"/>
    <cellStyle name="Normal 6 4 3 6" xfId="2368"/>
    <cellStyle name="Normal 6 4 3 6 2" xfId="4212"/>
    <cellStyle name="Normal 6 4 3 6 2 2" xfId="14875"/>
    <cellStyle name="Normal 6 4 3 6 2 3" xfId="10072"/>
    <cellStyle name="Normal 6 4 3 6 3" xfId="7851"/>
    <cellStyle name="Normal 6 4 3 6 4" xfId="13062"/>
    <cellStyle name="Normal 6 4 3 6 5" xfId="6023"/>
    <cellStyle name="Normal 6 4 3 7" xfId="2696"/>
    <cellStyle name="Normal 6 4 3 7 2" xfId="13362"/>
    <cellStyle name="Normal 6 4 3 7 3" xfId="10073"/>
    <cellStyle name="Normal 6 4 3 8" xfId="10074"/>
    <cellStyle name="Normal 6 4 3 9" xfId="6335"/>
    <cellStyle name="Normal 6 4 4" xfId="457"/>
    <cellStyle name="Normal 6 4 4 2" xfId="1027"/>
    <cellStyle name="Normal 6 4 4 2 2" xfId="1748"/>
    <cellStyle name="Normal 6 4 4 2 2 2" xfId="3705"/>
    <cellStyle name="Normal 6 4 4 2 2 2 2" xfId="14371"/>
    <cellStyle name="Normal 6 4 4 2 2 2 3" xfId="10075"/>
    <cellStyle name="Normal 6 4 4 2 2 3" xfId="10076"/>
    <cellStyle name="Normal 6 4 4 2 2 4" xfId="7344"/>
    <cellStyle name="Normal 6 4 4 2 2 5" xfId="12558"/>
    <cellStyle name="Normal 6 4 4 2 2 6" xfId="5519"/>
    <cellStyle name="Normal 6 4 4 2 3" xfId="3059"/>
    <cellStyle name="Normal 6 4 4 2 3 2" xfId="13725"/>
    <cellStyle name="Normal 6 4 4 2 3 3" xfId="10077"/>
    <cellStyle name="Normal 6 4 4 2 4" xfId="10078"/>
    <cellStyle name="Normal 6 4 4 2 5" xfId="6698"/>
    <cellStyle name="Normal 6 4 4 2 6" xfId="11912"/>
    <cellStyle name="Normal 6 4 4 2 7" xfId="4873"/>
    <cellStyle name="Normal 6 4 4 3" xfId="1747"/>
    <cellStyle name="Normal 6 4 4 3 2" xfId="3704"/>
    <cellStyle name="Normal 6 4 4 3 2 2" xfId="14370"/>
    <cellStyle name="Normal 6 4 4 3 2 3" xfId="10079"/>
    <cellStyle name="Normal 6 4 4 3 3" xfId="10080"/>
    <cellStyle name="Normal 6 4 4 3 4" xfId="7343"/>
    <cellStyle name="Normal 6 4 4 3 5" xfId="12557"/>
    <cellStyle name="Normal 6 4 4 3 6" xfId="5518"/>
    <cellStyle name="Normal 6 4 4 4" xfId="2607"/>
    <cellStyle name="Normal 6 4 4 4 2" xfId="13273"/>
    <cellStyle name="Normal 6 4 4 4 3" xfId="10081"/>
    <cellStyle name="Normal 6 4 4 5" xfId="10082"/>
    <cellStyle name="Normal 6 4 4 6" xfId="6246"/>
    <cellStyle name="Normal 6 4 4 7" xfId="11460"/>
    <cellStyle name="Normal 6 4 4 8" xfId="4421"/>
    <cellStyle name="Normal 6 4 5" xfId="674"/>
    <cellStyle name="Normal 6 4 5 2" xfId="1140"/>
    <cellStyle name="Normal 6 4 5 2 2" xfId="1750"/>
    <cellStyle name="Normal 6 4 5 2 2 2" xfId="3707"/>
    <cellStyle name="Normal 6 4 5 2 2 2 2" xfId="14373"/>
    <cellStyle name="Normal 6 4 5 2 2 2 3" xfId="10083"/>
    <cellStyle name="Normal 6 4 5 2 2 3" xfId="10084"/>
    <cellStyle name="Normal 6 4 5 2 2 4" xfId="7346"/>
    <cellStyle name="Normal 6 4 5 2 2 5" xfId="12560"/>
    <cellStyle name="Normal 6 4 5 2 2 6" xfId="5521"/>
    <cellStyle name="Normal 6 4 5 2 3" xfId="3109"/>
    <cellStyle name="Normal 6 4 5 2 3 2" xfId="13775"/>
    <cellStyle name="Normal 6 4 5 2 3 3" xfId="10085"/>
    <cellStyle name="Normal 6 4 5 2 4" xfId="10086"/>
    <cellStyle name="Normal 6 4 5 2 5" xfId="6748"/>
    <cellStyle name="Normal 6 4 5 2 6" xfId="11962"/>
    <cellStyle name="Normal 6 4 5 2 7" xfId="4923"/>
    <cellStyle name="Normal 6 4 5 3" xfId="1749"/>
    <cellStyle name="Normal 6 4 5 3 2" xfId="3706"/>
    <cellStyle name="Normal 6 4 5 3 2 2" xfId="14372"/>
    <cellStyle name="Normal 6 4 5 3 2 3" xfId="10087"/>
    <cellStyle name="Normal 6 4 5 3 3" xfId="10088"/>
    <cellStyle name="Normal 6 4 5 3 4" xfId="7345"/>
    <cellStyle name="Normal 6 4 5 3 5" xfId="12559"/>
    <cellStyle name="Normal 6 4 5 3 6" xfId="5520"/>
    <cellStyle name="Normal 6 4 5 4" xfId="2742"/>
    <cellStyle name="Normal 6 4 5 4 2" xfId="13408"/>
    <cellStyle name="Normal 6 4 5 4 3" xfId="10089"/>
    <cellStyle name="Normal 6 4 5 5" xfId="10090"/>
    <cellStyle name="Normal 6 4 5 6" xfId="6381"/>
    <cellStyle name="Normal 6 4 5 7" xfId="11595"/>
    <cellStyle name="Normal 6 4 5 8" xfId="4556"/>
    <cellStyle name="Normal 6 4 6" xfId="341"/>
    <cellStyle name="Normal 6 4 6 2" xfId="969"/>
    <cellStyle name="Normal 6 4 6 2 2" xfId="1752"/>
    <cellStyle name="Normal 6 4 6 2 2 2" xfId="3709"/>
    <cellStyle name="Normal 6 4 6 2 2 2 2" xfId="14375"/>
    <cellStyle name="Normal 6 4 6 2 2 2 3" xfId="10091"/>
    <cellStyle name="Normal 6 4 6 2 2 3" xfId="10092"/>
    <cellStyle name="Normal 6 4 6 2 2 4" xfId="7348"/>
    <cellStyle name="Normal 6 4 6 2 2 5" xfId="12562"/>
    <cellStyle name="Normal 6 4 6 2 2 6" xfId="5523"/>
    <cellStyle name="Normal 6 4 6 2 3" xfId="3015"/>
    <cellStyle name="Normal 6 4 6 2 3 2" xfId="13681"/>
    <cellStyle name="Normal 6 4 6 2 3 3" xfId="10093"/>
    <cellStyle name="Normal 6 4 6 2 4" xfId="10094"/>
    <cellStyle name="Normal 6 4 6 2 5" xfId="6654"/>
    <cellStyle name="Normal 6 4 6 2 6" xfId="11868"/>
    <cellStyle name="Normal 6 4 6 2 7" xfId="4829"/>
    <cellStyle name="Normal 6 4 6 3" xfId="1751"/>
    <cellStyle name="Normal 6 4 6 3 2" xfId="3708"/>
    <cellStyle name="Normal 6 4 6 3 2 2" xfId="14374"/>
    <cellStyle name="Normal 6 4 6 3 2 3" xfId="10095"/>
    <cellStyle name="Normal 6 4 6 3 3" xfId="10096"/>
    <cellStyle name="Normal 6 4 6 3 4" xfId="7347"/>
    <cellStyle name="Normal 6 4 6 3 5" xfId="12561"/>
    <cellStyle name="Normal 6 4 6 3 6" xfId="5522"/>
    <cellStyle name="Normal 6 4 6 4" xfId="2558"/>
    <cellStyle name="Normal 6 4 6 4 2" xfId="13224"/>
    <cellStyle name="Normal 6 4 6 4 3" xfId="10097"/>
    <cellStyle name="Normal 6 4 6 5" xfId="10098"/>
    <cellStyle name="Normal 6 4 6 6" xfId="6197"/>
    <cellStyle name="Normal 6 4 6 7" xfId="11411"/>
    <cellStyle name="Normal 6 4 6 8" xfId="4372"/>
    <cellStyle name="Normal 6 4 7" xfId="823"/>
    <cellStyle name="Normal 6 4 7 2" xfId="1753"/>
    <cellStyle name="Normal 6 4 7 2 2" xfId="3710"/>
    <cellStyle name="Normal 6 4 7 2 2 2" xfId="14376"/>
    <cellStyle name="Normal 6 4 7 2 2 3" xfId="10099"/>
    <cellStyle name="Normal 6 4 7 2 3" xfId="10100"/>
    <cellStyle name="Normal 6 4 7 2 4" xfId="7349"/>
    <cellStyle name="Normal 6 4 7 2 5" xfId="12563"/>
    <cellStyle name="Normal 6 4 7 2 6" xfId="5524"/>
    <cellStyle name="Normal 6 4 7 3" xfId="2880"/>
    <cellStyle name="Normal 6 4 7 3 2" xfId="13546"/>
    <cellStyle name="Normal 6 4 7 3 3" xfId="10101"/>
    <cellStyle name="Normal 6 4 7 4" xfId="10102"/>
    <cellStyle name="Normal 6 4 7 5" xfId="6519"/>
    <cellStyle name="Normal 6 4 7 6" xfId="11733"/>
    <cellStyle name="Normal 6 4 7 7" xfId="4694"/>
    <cellStyle name="Normal 6 4 8" xfId="1290"/>
    <cellStyle name="Normal 6 4 8 2" xfId="3247"/>
    <cellStyle name="Normal 6 4 8 2 2" xfId="13913"/>
    <cellStyle name="Normal 6 4 8 2 3" xfId="10103"/>
    <cellStyle name="Normal 6 4 8 3" xfId="10104"/>
    <cellStyle name="Normal 6 4 8 4" xfId="6886"/>
    <cellStyle name="Normal 6 4 8 5" xfId="12100"/>
    <cellStyle name="Normal 6 4 8 6" xfId="5061"/>
    <cellStyle name="Normal 6 4 9" xfId="233"/>
    <cellStyle name="Normal 6 4 9 2" xfId="2513"/>
    <cellStyle name="Normal 6 4 9 2 2" xfId="13180"/>
    <cellStyle name="Normal 6 4 9 2 3" xfId="10105"/>
    <cellStyle name="Normal 6 4 9 3" xfId="10106"/>
    <cellStyle name="Normal 6 4 9 4" xfId="6152"/>
    <cellStyle name="Normal 6 4 9 5" xfId="11367"/>
    <cellStyle name="Normal 6 4 9 6" xfId="4328"/>
    <cellStyle name="Normal 6 5" xfId="135"/>
    <cellStyle name="Normal 6 5 10" xfId="2129"/>
    <cellStyle name="Normal 6 5 10 2" xfId="3988"/>
    <cellStyle name="Normal 6 5 10 2 2" xfId="14651"/>
    <cellStyle name="Normal 6 5 10 2 3" xfId="10107"/>
    <cellStyle name="Normal 6 5 10 3" xfId="10108"/>
    <cellStyle name="Normal 6 5 10 4" xfId="7627"/>
    <cellStyle name="Normal 6 5 10 5" xfId="12838"/>
    <cellStyle name="Normal 6 5 10 6" xfId="5799"/>
    <cellStyle name="Normal 6 5 11" xfId="2280"/>
    <cellStyle name="Normal 6 5 11 2" xfId="4124"/>
    <cellStyle name="Normal 6 5 11 2 2" xfId="14787"/>
    <cellStyle name="Normal 6 5 11 2 3" xfId="10109"/>
    <cellStyle name="Normal 6 5 11 3" xfId="7763"/>
    <cellStyle name="Normal 6 5 11 4" xfId="12974"/>
    <cellStyle name="Normal 6 5 11 5" xfId="5935"/>
    <cellStyle name="Normal 6 5 12" xfId="2471"/>
    <cellStyle name="Normal 6 5 12 2" xfId="10110"/>
    <cellStyle name="Normal 6 5 12 3" xfId="13139"/>
    <cellStyle name="Normal 6 5 12 4" xfId="6074"/>
    <cellStyle name="Normal 6 5 13" xfId="10111"/>
    <cellStyle name="Normal 6 5 14" xfId="6110"/>
    <cellStyle name="Normal 6 5 15" xfId="11326"/>
    <cellStyle name="Normal 6 5 16" xfId="4287"/>
    <cellStyle name="Normal 6 5 2" xfId="561"/>
    <cellStyle name="Normal 6 5 2 10" xfId="11508"/>
    <cellStyle name="Normal 6 5 2 11" xfId="4469"/>
    <cellStyle name="Normal 6 5 2 2" xfId="722"/>
    <cellStyle name="Normal 6 5 2 2 2" xfId="1188"/>
    <cellStyle name="Normal 6 5 2 2 2 2" xfId="1756"/>
    <cellStyle name="Normal 6 5 2 2 2 2 2" xfId="3713"/>
    <cellStyle name="Normal 6 5 2 2 2 2 2 2" xfId="14379"/>
    <cellStyle name="Normal 6 5 2 2 2 2 2 3" xfId="10112"/>
    <cellStyle name="Normal 6 5 2 2 2 2 3" xfId="10113"/>
    <cellStyle name="Normal 6 5 2 2 2 2 4" xfId="7352"/>
    <cellStyle name="Normal 6 5 2 2 2 2 5" xfId="12566"/>
    <cellStyle name="Normal 6 5 2 2 2 2 6" xfId="5527"/>
    <cellStyle name="Normal 6 5 2 2 2 3" xfId="3157"/>
    <cellStyle name="Normal 6 5 2 2 2 3 2" xfId="13823"/>
    <cellStyle name="Normal 6 5 2 2 2 3 3" xfId="10114"/>
    <cellStyle name="Normal 6 5 2 2 2 4" xfId="10115"/>
    <cellStyle name="Normal 6 5 2 2 2 5" xfId="6796"/>
    <cellStyle name="Normal 6 5 2 2 2 6" xfId="12010"/>
    <cellStyle name="Normal 6 5 2 2 2 7" xfId="4971"/>
    <cellStyle name="Normal 6 5 2 2 3" xfId="1755"/>
    <cellStyle name="Normal 6 5 2 2 3 2" xfId="3712"/>
    <cellStyle name="Normal 6 5 2 2 3 2 2" xfId="14378"/>
    <cellStyle name="Normal 6 5 2 2 3 2 3" xfId="10116"/>
    <cellStyle name="Normal 6 5 2 2 3 3" xfId="10117"/>
    <cellStyle name="Normal 6 5 2 2 3 4" xfId="7351"/>
    <cellStyle name="Normal 6 5 2 2 3 5" xfId="12565"/>
    <cellStyle name="Normal 6 5 2 2 3 6" xfId="5526"/>
    <cellStyle name="Normal 6 5 2 2 4" xfId="2790"/>
    <cellStyle name="Normal 6 5 2 2 4 2" xfId="13456"/>
    <cellStyle name="Normal 6 5 2 2 4 3" xfId="10118"/>
    <cellStyle name="Normal 6 5 2 2 5" xfId="10119"/>
    <cellStyle name="Normal 6 5 2 2 6" xfId="6429"/>
    <cellStyle name="Normal 6 5 2 2 7" xfId="11643"/>
    <cellStyle name="Normal 6 5 2 2 8" xfId="4604"/>
    <cellStyle name="Normal 6 5 2 3" xfId="875"/>
    <cellStyle name="Normal 6 5 2 3 2" xfId="1757"/>
    <cellStyle name="Normal 6 5 2 3 2 2" xfId="3714"/>
    <cellStyle name="Normal 6 5 2 3 2 2 2" xfId="14380"/>
    <cellStyle name="Normal 6 5 2 3 2 2 3" xfId="10120"/>
    <cellStyle name="Normal 6 5 2 3 2 3" xfId="10121"/>
    <cellStyle name="Normal 6 5 2 3 2 4" xfId="7353"/>
    <cellStyle name="Normal 6 5 2 3 2 5" xfId="12567"/>
    <cellStyle name="Normal 6 5 2 3 2 6" xfId="5528"/>
    <cellStyle name="Normal 6 5 2 3 3" xfId="2928"/>
    <cellStyle name="Normal 6 5 2 3 3 2" xfId="13594"/>
    <cellStyle name="Normal 6 5 2 3 3 3" xfId="10122"/>
    <cellStyle name="Normal 6 5 2 3 4" xfId="10123"/>
    <cellStyle name="Normal 6 5 2 3 5" xfId="6567"/>
    <cellStyle name="Normal 6 5 2 3 6" xfId="11781"/>
    <cellStyle name="Normal 6 5 2 3 7" xfId="4742"/>
    <cellStyle name="Normal 6 5 2 4" xfId="1754"/>
    <cellStyle name="Normal 6 5 2 4 2" xfId="3711"/>
    <cellStyle name="Normal 6 5 2 4 2 2" xfId="14377"/>
    <cellStyle name="Normal 6 5 2 4 2 3" xfId="10124"/>
    <cellStyle name="Normal 6 5 2 4 3" xfId="10125"/>
    <cellStyle name="Normal 6 5 2 4 4" xfId="7350"/>
    <cellStyle name="Normal 6 5 2 4 5" xfId="12564"/>
    <cellStyle name="Normal 6 5 2 4 6" xfId="5525"/>
    <cellStyle name="Normal 6 5 2 5" xfId="2183"/>
    <cellStyle name="Normal 6 5 2 5 2" xfId="4036"/>
    <cellStyle name="Normal 6 5 2 5 2 2" xfId="14699"/>
    <cellStyle name="Normal 6 5 2 5 2 3" xfId="10126"/>
    <cellStyle name="Normal 6 5 2 5 3" xfId="10127"/>
    <cellStyle name="Normal 6 5 2 5 4" xfId="7675"/>
    <cellStyle name="Normal 6 5 2 5 5" xfId="12886"/>
    <cellStyle name="Normal 6 5 2 5 6" xfId="5847"/>
    <cellStyle name="Normal 6 5 2 6" xfId="2327"/>
    <cellStyle name="Normal 6 5 2 6 2" xfId="4171"/>
    <cellStyle name="Normal 6 5 2 6 2 2" xfId="14834"/>
    <cellStyle name="Normal 6 5 2 6 2 3" xfId="10128"/>
    <cellStyle name="Normal 6 5 2 6 3" xfId="7810"/>
    <cellStyle name="Normal 6 5 2 6 4" xfId="13021"/>
    <cellStyle name="Normal 6 5 2 6 5" xfId="5982"/>
    <cellStyle name="Normal 6 5 2 7" xfId="2655"/>
    <cellStyle name="Normal 6 5 2 7 2" xfId="13321"/>
    <cellStyle name="Normal 6 5 2 7 3" xfId="10129"/>
    <cellStyle name="Normal 6 5 2 8" xfId="10130"/>
    <cellStyle name="Normal 6 5 2 9" xfId="6294"/>
    <cellStyle name="Normal 6 5 3" xfId="624"/>
    <cellStyle name="Normal 6 5 3 10" xfId="11550"/>
    <cellStyle name="Normal 6 5 3 11" xfId="4511"/>
    <cellStyle name="Normal 6 5 3 2" xfId="765"/>
    <cellStyle name="Normal 6 5 3 2 2" xfId="1230"/>
    <cellStyle name="Normal 6 5 3 2 2 2" xfId="1760"/>
    <cellStyle name="Normal 6 5 3 2 2 2 2" xfId="3717"/>
    <cellStyle name="Normal 6 5 3 2 2 2 2 2" xfId="14383"/>
    <cellStyle name="Normal 6 5 3 2 2 2 2 3" xfId="10131"/>
    <cellStyle name="Normal 6 5 3 2 2 2 3" xfId="10132"/>
    <cellStyle name="Normal 6 5 3 2 2 2 4" xfId="7356"/>
    <cellStyle name="Normal 6 5 3 2 2 2 5" xfId="12570"/>
    <cellStyle name="Normal 6 5 3 2 2 2 6" xfId="5531"/>
    <cellStyle name="Normal 6 5 3 2 2 3" xfId="3199"/>
    <cellStyle name="Normal 6 5 3 2 2 3 2" xfId="13865"/>
    <cellStyle name="Normal 6 5 3 2 2 3 3" xfId="10133"/>
    <cellStyle name="Normal 6 5 3 2 2 4" xfId="10134"/>
    <cellStyle name="Normal 6 5 3 2 2 5" xfId="6838"/>
    <cellStyle name="Normal 6 5 3 2 2 6" xfId="12052"/>
    <cellStyle name="Normal 6 5 3 2 2 7" xfId="5013"/>
    <cellStyle name="Normal 6 5 3 2 3" xfId="1759"/>
    <cellStyle name="Normal 6 5 3 2 3 2" xfId="3716"/>
    <cellStyle name="Normal 6 5 3 2 3 2 2" xfId="14382"/>
    <cellStyle name="Normal 6 5 3 2 3 2 3" xfId="10135"/>
    <cellStyle name="Normal 6 5 3 2 3 3" xfId="10136"/>
    <cellStyle name="Normal 6 5 3 2 3 4" xfId="7355"/>
    <cellStyle name="Normal 6 5 3 2 3 5" xfId="12569"/>
    <cellStyle name="Normal 6 5 3 2 3 6" xfId="5530"/>
    <cellStyle name="Normal 6 5 3 2 4" xfId="2832"/>
    <cellStyle name="Normal 6 5 3 2 4 2" xfId="13498"/>
    <cellStyle name="Normal 6 5 3 2 4 3" xfId="10137"/>
    <cellStyle name="Normal 6 5 3 2 5" xfId="10138"/>
    <cellStyle name="Normal 6 5 3 2 6" xfId="6471"/>
    <cellStyle name="Normal 6 5 3 2 7" xfId="11685"/>
    <cellStyle name="Normal 6 5 3 2 8" xfId="4646"/>
    <cellStyle name="Normal 6 5 3 3" xfId="918"/>
    <cellStyle name="Normal 6 5 3 3 2" xfId="1761"/>
    <cellStyle name="Normal 6 5 3 3 2 2" xfId="3718"/>
    <cellStyle name="Normal 6 5 3 3 2 2 2" xfId="14384"/>
    <cellStyle name="Normal 6 5 3 3 2 2 3" xfId="10139"/>
    <cellStyle name="Normal 6 5 3 3 2 3" xfId="10140"/>
    <cellStyle name="Normal 6 5 3 3 2 4" xfId="7357"/>
    <cellStyle name="Normal 6 5 3 3 2 5" xfId="12571"/>
    <cellStyle name="Normal 6 5 3 3 2 6" xfId="5532"/>
    <cellStyle name="Normal 6 5 3 3 3" xfId="2970"/>
    <cellStyle name="Normal 6 5 3 3 3 2" xfId="13636"/>
    <cellStyle name="Normal 6 5 3 3 3 3" xfId="10141"/>
    <cellStyle name="Normal 6 5 3 3 4" xfId="10142"/>
    <cellStyle name="Normal 6 5 3 3 5" xfId="6609"/>
    <cellStyle name="Normal 6 5 3 3 6" xfId="11823"/>
    <cellStyle name="Normal 6 5 3 3 7" xfId="4784"/>
    <cellStyle name="Normal 6 5 3 4" xfId="1758"/>
    <cellStyle name="Normal 6 5 3 4 2" xfId="3715"/>
    <cellStyle name="Normal 6 5 3 4 2 2" xfId="14381"/>
    <cellStyle name="Normal 6 5 3 4 2 3" xfId="10143"/>
    <cellStyle name="Normal 6 5 3 4 3" xfId="10144"/>
    <cellStyle name="Normal 6 5 3 4 4" xfId="7354"/>
    <cellStyle name="Normal 6 5 3 4 5" xfId="12568"/>
    <cellStyle name="Normal 6 5 3 4 6" xfId="5529"/>
    <cellStyle name="Normal 6 5 3 5" xfId="2225"/>
    <cellStyle name="Normal 6 5 3 5 2" xfId="4078"/>
    <cellStyle name="Normal 6 5 3 5 2 2" xfId="14741"/>
    <cellStyle name="Normal 6 5 3 5 2 3" xfId="10145"/>
    <cellStyle name="Normal 6 5 3 5 3" xfId="10146"/>
    <cellStyle name="Normal 6 5 3 5 4" xfId="7717"/>
    <cellStyle name="Normal 6 5 3 5 5" xfId="12928"/>
    <cellStyle name="Normal 6 5 3 5 6" xfId="5889"/>
    <cellStyle name="Normal 6 5 3 6" xfId="2369"/>
    <cellStyle name="Normal 6 5 3 6 2" xfId="4213"/>
    <cellStyle name="Normal 6 5 3 6 2 2" xfId="14876"/>
    <cellStyle name="Normal 6 5 3 6 2 3" xfId="10147"/>
    <cellStyle name="Normal 6 5 3 6 3" xfId="7852"/>
    <cellStyle name="Normal 6 5 3 6 4" xfId="13063"/>
    <cellStyle name="Normal 6 5 3 6 5" xfId="6024"/>
    <cellStyle name="Normal 6 5 3 7" xfId="2697"/>
    <cellStyle name="Normal 6 5 3 7 2" xfId="13363"/>
    <cellStyle name="Normal 6 5 3 7 3" xfId="10148"/>
    <cellStyle name="Normal 6 5 3 8" xfId="10149"/>
    <cellStyle name="Normal 6 5 3 9" xfId="6336"/>
    <cellStyle name="Normal 6 5 4" xfId="458"/>
    <cellStyle name="Normal 6 5 4 2" xfId="1028"/>
    <cellStyle name="Normal 6 5 4 2 2" xfId="1763"/>
    <cellStyle name="Normal 6 5 4 2 2 2" xfId="3720"/>
    <cellStyle name="Normal 6 5 4 2 2 2 2" xfId="14386"/>
    <cellStyle name="Normal 6 5 4 2 2 2 3" xfId="10150"/>
    <cellStyle name="Normal 6 5 4 2 2 3" xfId="10151"/>
    <cellStyle name="Normal 6 5 4 2 2 4" xfId="7359"/>
    <cellStyle name="Normal 6 5 4 2 2 5" xfId="12573"/>
    <cellStyle name="Normal 6 5 4 2 2 6" xfId="5534"/>
    <cellStyle name="Normal 6 5 4 2 3" xfId="3060"/>
    <cellStyle name="Normal 6 5 4 2 3 2" xfId="13726"/>
    <cellStyle name="Normal 6 5 4 2 3 3" xfId="10152"/>
    <cellStyle name="Normal 6 5 4 2 4" xfId="10153"/>
    <cellStyle name="Normal 6 5 4 2 5" xfId="6699"/>
    <cellStyle name="Normal 6 5 4 2 6" xfId="11913"/>
    <cellStyle name="Normal 6 5 4 2 7" xfId="4874"/>
    <cellStyle name="Normal 6 5 4 3" xfId="1762"/>
    <cellStyle name="Normal 6 5 4 3 2" xfId="3719"/>
    <cellStyle name="Normal 6 5 4 3 2 2" xfId="14385"/>
    <cellStyle name="Normal 6 5 4 3 2 3" xfId="10154"/>
    <cellStyle name="Normal 6 5 4 3 3" xfId="10155"/>
    <cellStyle name="Normal 6 5 4 3 4" xfId="7358"/>
    <cellStyle name="Normal 6 5 4 3 5" xfId="12572"/>
    <cellStyle name="Normal 6 5 4 3 6" xfId="5533"/>
    <cellStyle name="Normal 6 5 4 4" xfId="2608"/>
    <cellStyle name="Normal 6 5 4 4 2" xfId="13274"/>
    <cellStyle name="Normal 6 5 4 4 3" xfId="10156"/>
    <cellStyle name="Normal 6 5 4 5" xfId="10157"/>
    <cellStyle name="Normal 6 5 4 6" xfId="6247"/>
    <cellStyle name="Normal 6 5 4 7" xfId="11461"/>
    <cellStyle name="Normal 6 5 4 8" xfId="4422"/>
    <cellStyle name="Normal 6 5 5" xfId="675"/>
    <cellStyle name="Normal 6 5 5 2" xfId="1141"/>
    <cellStyle name="Normal 6 5 5 2 2" xfId="1765"/>
    <cellStyle name="Normal 6 5 5 2 2 2" xfId="3722"/>
    <cellStyle name="Normal 6 5 5 2 2 2 2" xfId="14388"/>
    <cellStyle name="Normal 6 5 5 2 2 2 3" xfId="10158"/>
    <cellStyle name="Normal 6 5 5 2 2 3" xfId="10159"/>
    <cellStyle name="Normal 6 5 5 2 2 4" xfId="7361"/>
    <cellStyle name="Normal 6 5 5 2 2 5" xfId="12575"/>
    <cellStyle name="Normal 6 5 5 2 2 6" xfId="5536"/>
    <cellStyle name="Normal 6 5 5 2 3" xfId="3110"/>
    <cellStyle name="Normal 6 5 5 2 3 2" xfId="13776"/>
    <cellStyle name="Normal 6 5 5 2 3 3" xfId="10160"/>
    <cellStyle name="Normal 6 5 5 2 4" xfId="10161"/>
    <cellStyle name="Normal 6 5 5 2 5" xfId="6749"/>
    <cellStyle name="Normal 6 5 5 2 6" xfId="11963"/>
    <cellStyle name="Normal 6 5 5 2 7" xfId="4924"/>
    <cellStyle name="Normal 6 5 5 3" xfId="1764"/>
    <cellStyle name="Normal 6 5 5 3 2" xfId="3721"/>
    <cellStyle name="Normal 6 5 5 3 2 2" xfId="14387"/>
    <cellStyle name="Normal 6 5 5 3 2 3" xfId="10162"/>
    <cellStyle name="Normal 6 5 5 3 3" xfId="10163"/>
    <cellStyle name="Normal 6 5 5 3 4" xfId="7360"/>
    <cellStyle name="Normal 6 5 5 3 5" xfId="12574"/>
    <cellStyle name="Normal 6 5 5 3 6" xfId="5535"/>
    <cellStyle name="Normal 6 5 5 4" xfId="2743"/>
    <cellStyle name="Normal 6 5 5 4 2" xfId="13409"/>
    <cellStyle name="Normal 6 5 5 4 3" xfId="10164"/>
    <cellStyle name="Normal 6 5 5 5" xfId="10165"/>
    <cellStyle name="Normal 6 5 5 6" xfId="6382"/>
    <cellStyle name="Normal 6 5 5 7" xfId="11596"/>
    <cellStyle name="Normal 6 5 5 8" xfId="4557"/>
    <cellStyle name="Normal 6 5 6" xfId="342"/>
    <cellStyle name="Normal 6 5 6 2" xfId="970"/>
    <cellStyle name="Normal 6 5 6 2 2" xfId="1767"/>
    <cellStyle name="Normal 6 5 6 2 2 2" xfId="3724"/>
    <cellStyle name="Normal 6 5 6 2 2 2 2" xfId="14390"/>
    <cellStyle name="Normal 6 5 6 2 2 2 3" xfId="10166"/>
    <cellStyle name="Normal 6 5 6 2 2 3" xfId="10167"/>
    <cellStyle name="Normal 6 5 6 2 2 4" xfId="7363"/>
    <cellStyle name="Normal 6 5 6 2 2 5" xfId="12577"/>
    <cellStyle name="Normal 6 5 6 2 2 6" xfId="5538"/>
    <cellStyle name="Normal 6 5 6 2 3" xfId="3016"/>
    <cellStyle name="Normal 6 5 6 2 3 2" xfId="13682"/>
    <cellStyle name="Normal 6 5 6 2 3 3" xfId="10168"/>
    <cellStyle name="Normal 6 5 6 2 4" xfId="10169"/>
    <cellStyle name="Normal 6 5 6 2 5" xfId="6655"/>
    <cellStyle name="Normal 6 5 6 2 6" xfId="11869"/>
    <cellStyle name="Normal 6 5 6 2 7" xfId="4830"/>
    <cellStyle name="Normal 6 5 6 3" xfId="1766"/>
    <cellStyle name="Normal 6 5 6 3 2" xfId="3723"/>
    <cellStyle name="Normal 6 5 6 3 2 2" xfId="14389"/>
    <cellStyle name="Normal 6 5 6 3 2 3" xfId="10170"/>
    <cellStyle name="Normal 6 5 6 3 3" xfId="10171"/>
    <cellStyle name="Normal 6 5 6 3 4" xfId="7362"/>
    <cellStyle name="Normal 6 5 6 3 5" xfId="12576"/>
    <cellStyle name="Normal 6 5 6 3 6" xfId="5537"/>
    <cellStyle name="Normal 6 5 6 4" xfId="2559"/>
    <cellStyle name="Normal 6 5 6 4 2" xfId="13225"/>
    <cellStyle name="Normal 6 5 6 4 3" xfId="10172"/>
    <cellStyle name="Normal 6 5 6 5" xfId="10173"/>
    <cellStyle name="Normal 6 5 6 6" xfId="6198"/>
    <cellStyle name="Normal 6 5 6 7" xfId="11412"/>
    <cellStyle name="Normal 6 5 6 8" xfId="4373"/>
    <cellStyle name="Normal 6 5 7" xfId="824"/>
    <cellStyle name="Normal 6 5 7 2" xfId="1768"/>
    <cellStyle name="Normal 6 5 7 2 2" xfId="3725"/>
    <cellStyle name="Normal 6 5 7 2 2 2" xfId="14391"/>
    <cellStyle name="Normal 6 5 7 2 2 3" xfId="10174"/>
    <cellStyle name="Normal 6 5 7 2 3" xfId="10175"/>
    <cellStyle name="Normal 6 5 7 2 4" xfId="7364"/>
    <cellStyle name="Normal 6 5 7 2 5" xfId="12578"/>
    <cellStyle name="Normal 6 5 7 2 6" xfId="5539"/>
    <cellStyle name="Normal 6 5 7 3" xfId="2881"/>
    <cellStyle name="Normal 6 5 7 3 2" xfId="13547"/>
    <cellStyle name="Normal 6 5 7 3 3" xfId="10176"/>
    <cellStyle name="Normal 6 5 7 4" xfId="10177"/>
    <cellStyle name="Normal 6 5 7 5" xfId="6520"/>
    <cellStyle name="Normal 6 5 7 6" xfId="11734"/>
    <cellStyle name="Normal 6 5 7 7" xfId="4695"/>
    <cellStyle name="Normal 6 5 8" xfId="1291"/>
    <cellStyle name="Normal 6 5 8 2" xfId="3248"/>
    <cellStyle name="Normal 6 5 8 2 2" xfId="13914"/>
    <cellStyle name="Normal 6 5 8 2 3" xfId="10178"/>
    <cellStyle name="Normal 6 5 8 3" xfId="10179"/>
    <cellStyle name="Normal 6 5 8 4" xfId="6887"/>
    <cellStyle name="Normal 6 5 8 5" xfId="12101"/>
    <cellStyle name="Normal 6 5 8 6" xfId="5062"/>
    <cellStyle name="Normal 6 5 9" xfId="234"/>
    <cellStyle name="Normal 6 5 9 2" xfId="2514"/>
    <cellStyle name="Normal 6 5 9 2 2" xfId="13181"/>
    <cellStyle name="Normal 6 5 9 2 3" xfId="10180"/>
    <cellStyle name="Normal 6 5 9 3" xfId="10181"/>
    <cellStyle name="Normal 6 5 9 4" xfId="6153"/>
    <cellStyle name="Normal 6 5 9 5" xfId="11368"/>
    <cellStyle name="Normal 6 5 9 6" xfId="4329"/>
    <cellStyle name="Normal 6 6" xfId="550"/>
    <cellStyle name="Normal 6 6 10" xfId="11497"/>
    <cellStyle name="Normal 6 6 11" xfId="4458"/>
    <cellStyle name="Normal 6 6 2" xfId="711"/>
    <cellStyle name="Normal 6 6 2 2" xfId="1177"/>
    <cellStyle name="Normal 6 6 2 2 2" xfId="1771"/>
    <cellStyle name="Normal 6 6 2 2 2 2" xfId="3728"/>
    <cellStyle name="Normal 6 6 2 2 2 2 2" xfId="14394"/>
    <cellStyle name="Normal 6 6 2 2 2 2 3" xfId="10182"/>
    <cellStyle name="Normal 6 6 2 2 2 3" xfId="10183"/>
    <cellStyle name="Normal 6 6 2 2 2 4" xfId="7367"/>
    <cellStyle name="Normal 6 6 2 2 2 5" xfId="12581"/>
    <cellStyle name="Normal 6 6 2 2 2 6" xfId="5542"/>
    <cellStyle name="Normal 6 6 2 2 3" xfId="3146"/>
    <cellStyle name="Normal 6 6 2 2 3 2" xfId="13812"/>
    <cellStyle name="Normal 6 6 2 2 3 3" xfId="10184"/>
    <cellStyle name="Normal 6 6 2 2 4" xfId="10185"/>
    <cellStyle name="Normal 6 6 2 2 5" xfId="6785"/>
    <cellStyle name="Normal 6 6 2 2 6" xfId="11999"/>
    <cellStyle name="Normal 6 6 2 2 7" xfId="4960"/>
    <cellStyle name="Normal 6 6 2 3" xfId="1770"/>
    <cellStyle name="Normal 6 6 2 3 2" xfId="3727"/>
    <cellStyle name="Normal 6 6 2 3 2 2" xfId="14393"/>
    <cellStyle name="Normal 6 6 2 3 2 3" xfId="10186"/>
    <cellStyle name="Normal 6 6 2 3 3" xfId="10187"/>
    <cellStyle name="Normal 6 6 2 3 4" xfId="7366"/>
    <cellStyle name="Normal 6 6 2 3 5" xfId="12580"/>
    <cellStyle name="Normal 6 6 2 3 6" xfId="5541"/>
    <cellStyle name="Normal 6 6 2 4" xfId="2779"/>
    <cellStyle name="Normal 6 6 2 4 2" xfId="13445"/>
    <cellStyle name="Normal 6 6 2 4 3" xfId="10188"/>
    <cellStyle name="Normal 6 6 2 5" xfId="10189"/>
    <cellStyle name="Normal 6 6 2 6" xfId="6418"/>
    <cellStyle name="Normal 6 6 2 7" xfId="11632"/>
    <cellStyle name="Normal 6 6 2 8" xfId="4593"/>
    <cellStyle name="Normal 6 6 3" xfId="864"/>
    <cellStyle name="Normal 6 6 3 2" xfId="1772"/>
    <cellStyle name="Normal 6 6 3 2 2" xfId="3729"/>
    <cellStyle name="Normal 6 6 3 2 2 2" xfId="14395"/>
    <cellStyle name="Normal 6 6 3 2 2 3" xfId="10190"/>
    <cellStyle name="Normal 6 6 3 2 3" xfId="10191"/>
    <cellStyle name="Normal 6 6 3 2 4" xfId="7368"/>
    <cellStyle name="Normal 6 6 3 2 5" xfId="12582"/>
    <cellStyle name="Normal 6 6 3 2 6" xfId="5543"/>
    <cellStyle name="Normal 6 6 3 3" xfId="2917"/>
    <cellStyle name="Normal 6 6 3 3 2" xfId="13583"/>
    <cellStyle name="Normal 6 6 3 3 3" xfId="10192"/>
    <cellStyle name="Normal 6 6 3 4" xfId="10193"/>
    <cellStyle name="Normal 6 6 3 5" xfId="6556"/>
    <cellStyle name="Normal 6 6 3 6" xfId="11770"/>
    <cellStyle name="Normal 6 6 3 7" xfId="4731"/>
    <cellStyle name="Normal 6 6 4" xfId="1769"/>
    <cellStyle name="Normal 6 6 4 2" xfId="3726"/>
    <cellStyle name="Normal 6 6 4 2 2" xfId="14392"/>
    <cellStyle name="Normal 6 6 4 2 3" xfId="10194"/>
    <cellStyle name="Normal 6 6 4 3" xfId="10195"/>
    <cellStyle name="Normal 6 6 4 4" xfId="7365"/>
    <cellStyle name="Normal 6 6 4 5" xfId="12579"/>
    <cellStyle name="Normal 6 6 4 6" xfId="5540"/>
    <cellStyle name="Normal 6 6 5" xfId="2172"/>
    <cellStyle name="Normal 6 6 5 2" xfId="4025"/>
    <cellStyle name="Normal 6 6 5 2 2" xfId="14688"/>
    <cellStyle name="Normal 6 6 5 2 3" xfId="10196"/>
    <cellStyle name="Normal 6 6 5 3" xfId="10197"/>
    <cellStyle name="Normal 6 6 5 4" xfId="7664"/>
    <cellStyle name="Normal 6 6 5 5" xfId="12875"/>
    <cellStyle name="Normal 6 6 5 6" xfId="5836"/>
    <cellStyle name="Normal 6 6 6" xfId="2316"/>
    <cellStyle name="Normal 6 6 6 2" xfId="4160"/>
    <cellStyle name="Normal 6 6 6 2 2" xfId="14823"/>
    <cellStyle name="Normal 6 6 6 2 3" xfId="10198"/>
    <cellStyle name="Normal 6 6 6 3" xfId="7799"/>
    <cellStyle name="Normal 6 6 6 4" xfId="13010"/>
    <cellStyle name="Normal 6 6 6 5" xfId="5971"/>
    <cellStyle name="Normal 6 6 7" xfId="2644"/>
    <cellStyle name="Normal 6 6 7 2" xfId="13310"/>
    <cellStyle name="Normal 6 6 7 3" xfId="10199"/>
    <cellStyle name="Normal 6 6 8" xfId="10200"/>
    <cellStyle name="Normal 6 6 9" xfId="6283"/>
    <cellStyle name="Normal 6 7" xfId="595"/>
    <cellStyle name="Normal 6 7 10" xfId="11522"/>
    <cellStyle name="Normal 6 7 11" xfId="4483"/>
    <cellStyle name="Normal 6 7 2" xfId="737"/>
    <cellStyle name="Normal 6 7 2 2" xfId="1202"/>
    <cellStyle name="Normal 6 7 2 2 2" xfId="1775"/>
    <cellStyle name="Normal 6 7 2 2 2 2" xfId="3732"/>
    <cellStyle name="Normal 6 7 2 2 2 2 2" xfId="14398"/>
    <cellStyle name="Normal 6 7 2 2 2 2 3" xfId="10201"/>
    <cellStyle name="Normal 6 7 2 2 2 3" xfId="10202"/>
    <cellStyle name="Normal 6 7 2 2 2 4" xfId="7371"/>
    <cellStyle name="Normal 6 7 2 2 2 5" xfId="12585"/>
    <cellStyle name="Normal 6 7 2 2 2 6" xfId="5546"/>
    <cellStyle name="Normal 6 7 2 2 3" xfId="3171"/>
    <cellStyle name="Normal 6 7 2 2 3 2" xfId="13837"/>
    <cellStyle name="Normal 6 7 2 2 3 3" xfId="10203"/>
    <cellStyle name="Normal 6 7 2 2 4" xfId="10204"/>
    <cellStyle name="Normal 6 7 2 2 5" xfId="6810"/>
    <cellStyle name="Normal 6 7 2 2 6" xfId="12024"/>
    <cellStyle name="Normal 6 7 2 2 7" xfId="4985"/>
    <cellStyle name="Normal 6 7 2 3" xfId="1774"/>
    <cellStyle name="Normal 6 7 2 3 2" xfId="3731"/>
    <cellStyle name="Normal 6 7 2 3 2 2" xfId="14397"/>
    <cellStyle name="Normal 6 7 2 3 2 3" xfId="10205"/>
    <cellStyle name="Normal 6 7 2 3 3" xfId="10206"/>
    <cellStyle name="Normal 6 7 2 3 4" xfId="7370"/>
    <cellStyle name="Normal 6 7 2 3 5" xfId="12584"/>
    <cellStyle name="Normal 6 7 2 3 6" xfId="5545"/>
    <cellStyle name="Normal 6 7 2 4" xfId="2804"/>
    <cellStyle name="Normal 6 7 2 4 2" xfId="13470"/>
    <cellStyle name="Normal 6 7 2 4 3" xfId="10207"/>
    <cellStyle name="Normal 6 7 2 5" xfId="10208"/>
    <cellStyle name="Normal 6 7 2 6" xfId="6443"/>
    <cellStyle name="Normal 6 7 2 7" xfId="11657"/>
    <cellStyle name="Normal 6 7 2 8" xfId="4618"/>
    <cellStyle name="Normal 6 7 3" xfId="890"/>
    <cellStyle name="Normal 6 7 3 2" xfId="1776"/>
    <cellStyle name="Normal 6 7 3 2 2" xfId="3733"/>
    <cellStyle name="Normal 6 7 3 2 2 2" xfId="14399"/>
    <cellStyle name="Normal 6 7 3 2 2 3" xfId="10209"/>
    <cellStyle name="Normal 6 7 3 2 3" xfId="10210"/>
    <cellStyle name="Normal 6 7 3 2 4" xfId="7372"/>
    <cellStyle name="Normal 6 7 3 2 5" xfId="12586"/>
    <cellStyle name="Normal 6 7 3 2 6" xfId="5547"/>
    <cellStyle name="Normal 6 7 3 3" xfId="2942"/>
    <cellStyle name="Normal 6 7 3 3 2" xfId="13608"/>
    <cellStyle name="Normal 6 7 3 3 3" xfId="10211"/>
    <cellStyle name="Normal 6 7 3 4" xfId="10212"/>
    <cellStyle name="Normal 6 7 3 5" xfId="6581"/>
    <cellStyle name="Normal 6 7 3 6" xfId="11795"/>
    <cellStyle name="Normal 6 7 3 7" xfId="4756"/>
    <cellStyle name="Normal 6 7 4" xfId="1773"/>
    <cellStyle name="Normal 6 7 4 2" xfId="3730"/>
    <cellStyle name="Normal 6 7 4 2 2" xfId="14396"/>
    <cellStyle name="Normal 6 7 4 2 3" xfId="10213"/>
    <cellStyle name="Normal 6 7 4 3" xfId="10214"/>
    <cellStyle name="Normal 6 7 4 4" xfId="7369"/>
    <cellStyle name="Normal 6 7 4 5" xfId="12583"/>
    <cellStyle name="Normal 6 7 4 6" xfId="5544"/>
    <cellStyle name="Normal 6 7 5" xfId="2197"/>
    <cellStyle name="Normal 6 7 5 2" xfId="4050"/>
    <cellStyle name="Normal 6 7 5 2 2" xfId="14713"/>
    <cellStyle name="Normal 6 7 5 2 3" xfId="10215"/>
    <cellStyle name="Normal 6 7 5 3" xfId="10216"/>
    <cellStyle name="Normal 6 7 5 4" xfId="7689"/>
    <cellStyle name="Normal 6 7 5 5" xfId="12900"/>
    <cellStyle name="Normal 6 7 5 6" xfId="5861"/>
    <cellStyle name="Normal 6 7 6" xfId="2341"/>
    <cellStyle name="Normal 6 7 6 2" xfId="4185"/>
    <cellStyle name="Normal 6 7 6 2 2" xfId="14848"/>
    <cellStyle name="Normal 6 7 6 2 3" xfId="10217"/>
    <cellStyle name="Normal 6 7 6 3" xfId="7824"/>
    <cellStyle name="Normal 6 7 6 4" xfId="13035"/>
    <cellStyle name="Normal 6 7 6 5" xfId="5996"/>
    <cellStyle name="Normal 6 7 7" xfId="2669"/>
    <cellStyle name="Normal 6 7 7 2" xfId="13335"/>
    <cellStyle name="Normal 6 7 7 3" xfId="10218"/>
    <cellStyle name="Normal 6 7 8" xfId="10219"/>
    <cellStyle name="Normal 6 7 9" xfId="6308"/>
    <cellStyle name="Normal 6 8" xfId="376"/>
    <cellStyle name="Normal 6 8 2" xfId="999"/>
    <cellStyle name="Normal 6 8 2 2" xfId="1778"/>
    <cellStyle name="Normal 6 8 2 2 2" xfId="3735"/>
    <cellStyle name="Normal 6 8 2 2 2 2" xfId="14401"/>
    <cellStyle name="Normal 6 8 2 2 2 3" xfId="10220"/>
    <cellStyle name="Normal 6 8 2 2 3" xfId="10221"/>
    <cellStyle name="Normal 6 8 2 2 4" xfId="7374"/>
    <cellStyle name="Normal 6 8 2 2 5" xfId="12588"/>
    <cellStyle name="Normal 6 8 2 2 6" xfId="5549"/>
    <cellStyle name="Normal 6 8 2 3" xfId="3031"/>
    <cellStyle name="Normal 6 8 2 3 2" xfId="13697"/>
    <cellStyle name="Normal 6 8 2 3 3" xfId="10222"/>
    <cellStyle name="Normal 6 8 2 4" xfId="10223"/>
    <cellStyle name="Normal 6 8 2 5" xfId="6670"/>
    <cellStyle name="Normal 6 8 2 6" xfId="11884"/>
    <cellStyle name="Normal 6 8 2 7" xfId="4845"/>
    <cellStyle name="Normal 6 8 3" xfId="1777"/>
    <cellStyle name="Normal 6 8 3 2" xfId="3734"/>
    <cellStyle name="Normal 6 8 3 2 2" xfId="14400"/>
    <cellStyle name="Normal 6 8 3 2 3" xfId="10224"/>
    <cellStyle name="Normal 6 8 3 3" xfId="10225"/>
    <cellStyle name="Normal 6 8 3 4" xfId="7373"/>
    <cellStyle name="Normal 6 8 3 5" xfId="12587"/>
    <cellStyle name="Normal 6 8 3 6" xfId="5548"/>
    <cellStyle name="Normal 6 8 4" xfId="2579"/>
    <cellStyle name="Normal 6 8 4 2" xfId="13245"/>
    <cellStyle name="Normal 6 8 4 3" xfId="10226"/>
    <cellStyle name="Normal 6 8 5" xfId="10227"/>
    <cellStyle name="Normal 6 8 6" xfId="6218"/>
    <cellStyle name="Normal 6 8 7" xfId="11432"/>
    <cellStyle name="Normal 6 8 8" xfId="4393"/>
    <cellStyle name="Normal 6 9" xfId="646"/>
    <cellStyle name="Normal 6 9 2" xfId="1112"/>
    <cellStyle name="Normal 6 9 2 2" xfId="1780"/>
    <cellStyle name="Normal 6 9 2 2 2" xfId="3737"/>
    <cellStyle name="Normal 6 9 2 2 2 2" xfId="14403"/>
    <cellStyle name="Normal 6 9 2 2 2 3" xfId="10228"/>
    <cellStyle name="Normal 6 9 2 2 3" xfId="10229"/>
    <cellStyle name="Normal 6 9 2 2 4" xfId="7376"/>
    <cellStyle name="Normal 6 9 2 2 5" xfId="12590"/>
    <cellStyle name="Normal 6 9 2 2 6" xfId="5551"/>
    <cellStyle name="Normal 6 9 2 3" xfId="3081"/>
    <cellStyle name="Normal 6 9 2 3 2" xfId="13747"/>
    <cellStyle name="Normal 6 9 2 3 3" xfId="10230"/>
    <cellStyle name="Normal 6 9 2 4" xfId="10231"/>
    <cellStyle name="Normal 6 9 2 5" xfId="6720"/>
    <cellStyle name="Normal 6 9 2 6" xfId="11934"/>
    <cellStyle name="Normal 6 9 2 7" xfId="4895"/>
    <cellStyle name="Normal 6 9 3" xfId="1779"/>
    <cellStyle name="Normal 6 9 3 2" xfId="3736"/>
    <cellStyle name="Normal 6 9 3 2 2" xfId="14402"/>
    <cellStyle name="Normal 6 9 3 2 3" xfId="10232"/>
    <cellStyle name="Normal 6 9 3 3" xfId="10233"/>
    <cellStyle name="Normal 6 9 3 4" xfId="7375"/>
    <cellStyle name="Normal 6 9 3 5" xfId="12589"/>
    <cellStyle name="Normal 6 9 3 6" xfId="5550"/>
    <cellStyle name="Normal 6 9 4" xfId="2714"/>
    <cellStyle name="Normal 6 9 4 2" xfId="13380"/>
    <cellStyle name="Normal 6 9 4 3" xfId="10234"/>
    <cellStyle name="Normal 6 9 5" xfId="10235"/>
    <cellStyle name="Normal 6 9 6" xfId="6353"/>
    <cellStyle name="Normal 6 9 7" xfId="11567"/>
    <cellStyle name="Normal 6 9 8" xfId="4528"/>
    <cellStyle name="Normal 60" xfId="169"/>
    <cellStyle name="Normal 60 2" xfId="562"/>
    <cellStyle name="Normal 60 2 2" xfId="1091"/>
    <cellStyle name="Normal 60 3" xfId="421"/>
    <cellStyle name="Normal 60 4" xfId="305"/>
    <cellStyle name="Normal 60 5" xfId="202"/>
    <cellStyle name="Normal 61" xfId="170"/>
    <cellStyle name="Normal 61 2" xfId="563"/>
    <cellStyle name="Normal 61 2 2" xfId="1092"/>
    <cellStyle name="Normal 61 3" xfId="422"/>
    <cellStyle name="Normal 61 4" xfId="306"/>
    <cellStyle name="Normal 61 5" xfId="203"/>
    <cellStyle name="Normal 62" xfId="171"/>
    <cellStyle name="Normal 62 2" xfId="564"/>
    <cellStyle name="Normal 62 2 2" xfId="1093"/>
    <cellStyle name="Normal 62 3" xfId="423"/>
    <cellStyle name="Normal 62 4" xfId="307"/>
    <cellStyle name="Normal 62 5" xfId="204"/>
    <cellStyle name="Normal 63" xfId="172"/>
    <cellStyle name="Normal 63 2" xfId="565"/>
    <cellStyle name="Normal 63 2 2" xfId="1094"/>
    <cellStyle name="Normal 63 3" xfId="425"/>
    <cellStyle name="Normal 63 4" xfId="309"/>
    <cellStyle name="Normal 63 5" xfId="205"/>
    <cellStyle name="Normal 64" xfId="173"/>
    <cellStyle name="Normal 64 10" xfId="2294"/>
    <cellStyle name="Normal 64 10 2" xfId="4138"/>
    <cellStyle name="Normal 64 10 2 2" xfId="14801"/>
    <cellStyle name="Normal 64 10 2 3" xfId="10236"/>
    <cellStyle name="Normal 64 10 3" xfId="7777"/>
    <cellStyle name="Normal 64 10 4" xfId="12988"/>
    <cellStyle name="Normal 64 10 5" xfId="5949"/>
    <cellStyle name="Normal 64 2" xfId="252"/>
    <cellStyle name="Normal 64 2 2" xfId="992"/>
    <cellStyle name="Normal 64 3" xfId="482"/>
    <cellStyle name="Normal 64 3 2" xfId="1042"/>
    <cellStyle name="Normal 64 3 2 2" xfId="1782"/>
    <cellStyle name="Normal 64 3 2 2 2" xfId="3739"/>
    <cellStyle name="Normal 64 3 2 2 2 2" xfId="14405"/>
    <cellStyle name="Normal 64 3 2 2 2 3" xfId="10237"/>
    <cellStyle name="Normal 64 3 2 2 3" xfId="10238"/>
    <cellStyle name="Normal 64 3 2 2 4" xfId="7378"/>
    <cellStyle name="Normal 64 3 2 2 5" xfId="12592"/>
    <cellStyle name="Normal 64 3 2 2 6" xfId="5553"/>
    <cellStyle name="Normal 64 3 2 3" xfId="3074"/>
    <cellStyle name="Normal 64 3 2 3 2" xfId="13740"/>
    <cellStyle name="Normal 64 3 2 3 3" xfId="10239"/>
    <cellStyle name="Normal 64 3 2 4" xfId="10240"/>
    <cellStyle name="Normal 64 3 2 5" xfId="6713"/>
    <cellStyle name="Normal 64 3 2 6" xfId="11927"/>
    <cellStyle name="Normal 64 3 2 7" xfId="4888"/>
    <cellStyle name="Normal 64 3 3" xfId="1781"/>
    <cellStyle name="Normal 64 3 3 2" xfId="3738"/>
    <cellStyle name="Normal 64 3 3 2 2" xfId="14404"/>
    <cellStyle name="Normal 64 3 3 2 3" xfId="10241"/>
    <cellStyle name="Normal 64 3 3 3" xfId="10242"/>
    <cellStyle name="Normal 64 3 3 4" xfId="7377"/>
    <cellStyle name="Normal 64 3 3 5" xfId="12591"/>
    <cellStyle name="Normal 64 3 3 6" xfId="5552"/>
    <cellStyle name="Normal 64 3 4" xfId="2622"/>
    <cellStyle name="Normal 64 3 4 2" xfId="13288"/>
    <cellStyle name="Normal 64 3 4 3" xfId="10243"/>
    <cellStyle name="Normal 64 3 5" xfId="10244"/>
    <cellStyle name="Normal 64 3 6" xfId="6261"/>
    <cellStyle name="Normal 64 3 7" xfId="11475"/>
    <cellStyle name="Normal 64 3 8" xfId="4436"/>
    <cellStyle name="Normal 64 4" xfId="689"/>
    <cellStyle name="Normal 64 4 2" xfId="1155"/>
    <cellStyle name="Normal 64 4 2 2" xfId="1784"/>
    <cellStyle name="Normal 64 4 2 2 2" xfId="3741"/>
    <cellStyle name="Normal 64 4 2 2 2 2" xfId="14407"/>
    <cellStyle name="Normal 64 4 2 2 2 3" xfId="10245"/>
    <cellStyle name="Normal 64 4 2 2 3" xfId="10246"/>
    <cellStyle name="Normal 64 4 2 2 4" xfId="7380"/>
    <cellStyle name="Normal 64 4 2 2 5" xfId="12594"/>
    <cellStyle name="Normal 64 4 2 2 6" xfId="5555"/>
    <cellStyle name="Normal 64 4 2 3" xfId="3124"/>
    <cellStyle name="Normal 64 4 2 3 2" xfId="13790"/>
    <cellStyle name="Normal 64 4 2 3 3" xfId="10247"/>
    <cellStyle name="Normal 64 4 2 4" xfId="10248"/>
    <cellStyle name="Normal 64 4 2 5" xfId="6763"/>
    <cellStyle name="Normal 64 4 2 6" xfId="11977"/>
    <cellStyle name="Normal 64 4 2 7" xfId="4938"/>
    <cellStyle name="Normal 64 4 3" xfId="1783"/>
    <cellStyle name="Normal 64 4 3 2" xfId="3740"/>
    <cellStyle name="Normal 64 4 3 2 2" xfId="14406"/>
    <cellStyle name="Normal 64 4 3 2 3" xfId="10249"/>
    <cellStyle name="Normal 64 4 3 3" xfId="10250"/>
    <cellStyle name="Normal 64 4 3 4" xfId="7379"/>
    <cellStyle name="Normal 64 4 3 5" xfId="12593"/>
    <cellStyle name="Normal 64 4 3 6" xfId="5554"/>
    <cellStyle name="Normal 64 4 4" xfId="2757"/>
    <cellStyle name="Normal 64 4 4 2" xfId="13423"/>
    <cellStyle name="Normal 64 4 4 3" xfId="10251"/>
    <cellStyle name="Normal 64 4 5" xfId="10252"/>
    <cellStyle name="Normal 64 4 6" xfId="6396"/>
    <cellStyle name="Normal 64 4 7" xfId="11610"/>
    <cellStyle name="Normal 64 4 8" xfId="4571"/>
    <cellStyle name="Normal 64 5" xfId="366"/>
    <cellStyle name="Normal 64 5 2" xfId="991"/>
    <cellStyle name="Normal 64 5 2 2" xfId="1786"/>
    <cellStyle name="Normal 64 5 2 2 2" xfId="3743"/>
    <cellStyle name="Normal 64 5 2 2 2 2" xfId="14409"/>
    <cellStyle name="Normal 64 5 2 2 2 3" xfId="10253"/>
    <cellStyle name="Normal 64 5 2 2 3" xfId="10254"/>
    <cellStyle name="Normal 64 5 2 2 4" xfId="7382"/>
    <cellStyle name="Normal 64 5 2 2 5" xfId="12596"/>
    <cellStyle name="Normal 64 5 2 2 6" xfId="5557"/>
    <cellStyle name="Normal 64 5 2 3" xfId="3030"/>
    <cellStyle name="Normal 64 5 2 3 2" xfId="13696"/>
    <cellStyle name="Normal 64 5 2 3 3" xfId="10255"/>
    <cellStyle name="Normal 64 5 2 4" xfId="10256"/>
    <cellStyle name="Normal 64 5 2 5" xfId="6669"/>
    <cellStyle name="Normal 64 5 2 6" xfId="11883"/>
    <cellStyle name="Normal 64 5 2 7" xfId="4844"/>
    <cellStyle name="Normal 64 5 3" xfId="1785"/>
    <cellStyle name="Normal 64 5 3 2" xfId="3742"/>
    <cellStyle name="Normal 64 5 3 2 2" xfId="14408"/>
    <cellStyle name="Normal 64 5 3 2 3" xfId="10257"/>
    <cellStyle name="Normal 64 5 3 3" xfId="10258"/>
    <cellStyle name="Normal 64 5 3 4" xfId="7381"/>
    <cellStyle name="Normal 64 5 3 5" xfId="12595"/>
    <cellStyle name="Normal 64 5 3 6" xfId="5556"/>
    <cellStyle name="Normal 64 5 4" xfId="2573"/>
    <cellStyle name="Normal 64 5 4 2" xfId="13239"/>
    <cellStyle name="Normal 64 5 4 3" xfId="10259"/>
    <cellStyle name="Normal 64 5 5" xfId="10260"/>
    <cellStyle name="Normal 64 5 6" xfId="6212"/>
    <cellStyle name="Normal 64 5 7" xfId="11426"/>
    <cellStyle name="Normal 64 5 8" xfId="4387"/>
    <cellStyle name="Normal 64 6" xfId="840"/>
    <cellStyle name="Normal 64 6 2" xfId="1787"/>
    <cellStyle name="Normal 64 6 2 2" xfId="3744"/>
    <cellStyle name="Normal 64 6 2 2 2" xfId="14410"/>
    <cellStyle name="Normal 64 6 2 2 3" xfId="10261"/>
    <cellStyle name="Normal 64 6 2 3" xfId="10262"/>
    <cellStyle name="Normal 64 6 2 4" xfId="7383"/>
    <cellStyle name="Normal 64 6 2 5" xfId="12597"/>
    <cellStyle name="Normal 64 6 2 6" xfId="5558"/>
    <cellStyle name="Normal 64 6 3" xfId="2895"/>
    <cellStyle name="Normal 64 6 3 2" xfId="13561"/>
    <cellStyle name="Normal 64 6 3 3" xfId="10263"/>
    <cellStyle name="Normal 64 6 4" xfId="10264"/>
    <cellStyle name="Normal 64 6 5" xfId="6534"/>
    <cellStyle name="Normal 64 6 6" xfId="11748"/>
    <cellStyle name="Normal 64 6 7" xfId="4709"/>
    <cellStyle name="Normal 64 7" xfId="1305"/>
    <cellStyle name="Normal 64 7 2" xfId="3262"/>
    <cellStyle name="Normal 64 7 2 2" xfId="13928"/>
    <cellStyle name="Normal 64 7 2 3" xfId="10265"/>
    <cellStyle name="Normal 64 7 3" xfId="10266"/>
    <cellStyle name="Normal 64 7 4" xfId="6901"/>
    <cellStyle name="Normal 64 7 5" xfId="12115"/>
    <cellStyle name="Normal 64 7 6" xfId="5076"/>
    <cellStyle name="Normal 64 8" xfId="251"/>
    <cellStyle name="Normal 64 8 2" xfId="2529"/>
    <cellStyle name="Normal 64 8 2 2" xfId="13195"/>
    <cellStyle name="Normal 64 8 2 3" xfId="10267"/>
    <cellStyle name="Normal 64 8 3" xfId="10268"/>
    <cellStyle name="Normal 64 8 4" xfId="6168"/>
    <cellStyle name="Normal 64 8 5" xfId="11382"/>
    <cellStyle name="Normal 64 8 6" xfId="4343"/>
    <cellStyle name="Normal 64 9" xfId="2146"/>
    <cellStyle name="Normal 64 9 2" xfId="4002"/>
    <cellStyle name="Normal 64 9 2 2" xfId="14665"/>
    <cellStyle name="Normal 64 9 2 3" xfId="10269"/>
    <cellStyle name="Normal 64 9 3" xfId="10270"/>
    <cellStyle name="Normal 64 9 4" xfId="7641"/>
    <cellStyle name="Normal 64 9 5" xfId="12852"/>
    <cellStyle name="Normal 64 9 6" xfId="5813"/>
    <cellStyle name="Normal 65" xfId="253"/>
    <cellStyle name="Normal 65 2" xfId="640"/>
    <cellStyle name="Normal 65 2 10" xfId="11566"/>
    <cellStyle name="Normal 65 2 11" xfId="4527"/>
    <cellStyle name="Normal 65 2 2" xfId="781"/>
    <cellStyle name="Normal 65 2 2 2" xfId="1246"/>
    <cellStyle name="Normal 65 2 2 2 2" xfId="1790"/>
    <cellStyle name="Normal 65 2 2 2 2 2" xfId="3747"/>
    <cellStyle name="Normal 65 2 2 2 2 2 2" xfId="14413"/>
    <cellStyle name="Normal 65 2 2 2 2 2 3" xfId="10271"/>
    <cellStyle name="Normal 65 2 2 2 2 3" xfId="10272"/>
    <cellStyle name="Normal 65 2 2 2 2 4" xfId="7386"/>
    <cellStyle name="Normal 65 2 2 2 2 5" xfId="12600"/>
    <cellStyle name="Normal 65 2 2 2 2 6" xfId="5561"/>
    <cellStyle name="Normal 65 2 2 2 3" xfId="3215"/>
    <cellStyle name="Normal 65 2 2 2 3 2" xfId="13881"/>
    <cellStyle name="Normal 65 2 2 2 3 3" xfId="10273"/>
    <cellStyle name="Normal 65 2 2 2 4" xfId="10274"/>
    <cellStyle name="Normal 65 2 2 2 5" xfId="6854"/>
    <cellStyle name="Normal 65 2 2 2 6" xfId="12068"/>
    <cellStyle name="Normal 65 2 2 2 7" xfId="5029"/>
    <cellStyle name="Normal 65 2 2 3" xfId="1789"/>
    <cellStyle name="Normal 65 2 2 3 2" xfId="3746"/>
    <cellStyle name="Normal 65 2 2 3 2 2" xfId="14412"/>
    <cellStyle name="Normal 65 2 2 3 2 3" xfId="10275"/>
    <cellStyle name="Normal 65 2 2 3 3" xfId="10276"/>
    <cellStyle name="Normal 65 2 2 3 4" xfId="7385"/>
    <cellStyle name="Normal 65 2 2 3 5" xfId="12599"/>
    <cellStyle name="Normal 65 2 2 3 6" xfId="5560"/>
    <cellStyle name="Normal 65 2 2 4" xfId="2848"/>
    <cellStyle name="Normal 65 2 2 4 2" xfId="13514"/>
    <cellStyle name="Normal 65 2 2 4 3" xfId="10277"/>
    <cellStyle name="Normal 65 2 2 5" xfId="10278"/>
    <cellStyle name="Normal 65 2 2 6" xfId="6487"/>
    <cellStyle name="Normal 65 2 2 7" xfId="11701"/>
    <cellStyle name="Normal 65 2 2 8" xfId="4662"/>
    <cellStyle name="Normal 65 2 3" xfId="934"/>
    <cellStyle name="Normal 65 2 3 2" xfId="1791"/>
    <cellStyle name="Normal 65 2 3 2 2" xfId="3748"/>
    <cellStyle name="Normal 65 2 3 2 2 2" xfId="14414"/>
    <cellStyle name="Normal 65 2 3 2 2 3" xfId="10279"/>
    <cellStyle name="Normal 65 2 3 2 3" xfId="10280"/>
    <cellStyle name="Normal 65 2 3 2 4" xfId="7387"/>
    <cellStyle name="Normal 65 2 3 2 5" xfId="12601"/>
    <cellStyle name="Normal 65 2 3 2 6" xfId="5562"/>
    <cellStyle name="Normal 65 2 3 3" xfId="2986"/>
    <cellStyle name="Normal 65 2 3 3 2" xfId="13652"/>
    <cellStyle name="Normal 65 2 3 3 3" xfId="10281"/>
    <cellStyle name="Normal 65 2 3 4" xfId="10282"/>
    <cellStyle name="Normal 65 2 3 5" xfId="6625"/>
    <cellStyle name="Normal 65 2 3 6" xfId="11839"/>
    <cellStyle name="Normal 65 2 3 7" xfId="4800"/>
    <cellStyle name="Normal 65 2 4" xfId="1788"/>
    <cellStyle name="Normal 65 2 4 2" xfId="3745"/>
    <cellStyle name="Normal 65 2 4 2 2" xfId="14411"/>
    <cellStyle name="Normal 65 2 4 2 3" xfId="10283"/>
    <cellStyle name="Normal 65 2 4 3" xfId="10284"/>
    <cellStyle name="Normal 65 2 4 4" xfId="7384"/>
    <cellStyle name="Normal 65 2 4 5" xfId="12598"/>
    <cellStyle name="Normal 65 2 4 6" xfId="5559"/>
    <cellStyle name="Normal 65 2 5" xfId="2241"/>
    <cellStyle name="Normal 65 2 5 2" xfId="4094"/>
    <cellStyle name="Normal 65 2 5 2 2" xfId="14757"/>
    <cellStyle name="Normal 65 2 5 2 3" xfId="10285"/>
    <cellStyle name="Normal 65 2 5 3" xfId="10286"/>
    <cellStyle name="Normal 65 2 5 4" xfId="7733"/>
    <cellStyle name="Normal 65 2 5 5" xfId="12944"/>
    <cellStyle name="Normal 65 2 5 6" xfId="5905"/>
    <cellStyle name="Normal 65 2 6" xfId="2385"/>
    <cellStyle name="Normal 65 2 6 2" xfId="4229"/>
    <cellStyle name="Normal 65 2 6 2 2" xfId="14892"/>
    <cellStyle name="Normal 65 2 6 2 3" xfId="10287"/>
    <cellStyle name="Normal 65 2 6 3" xfId="7868"/>
    <cellStyle name="Normal 65 2 6 4" xfId="13079"/>
    <cellStyle name="Normal 65 2 6 5" xfId="6040"/>
    <cellStyle name="Normal 65 2 7" xfId="2713"/>
    <cellStyle name="Normal 65 2 7 2" xfId="13379"/>
    <cellStyle name="Normal 65 2 7 3" xfId="10288"/>
    <cellStyle name="Normal 65 2 8" xfId="10289"/>
    <cellStyle name="Normal 65 2 9" xfId="6352"/>
    <cellStyle name="Normal 65 3" xfId="993"/>
    <cellStyle name="Normal 66" xfId="367"/>
    <cellStyle name="Normal 66 2" xfId="592"/>
    <cellStyle name="Normal 66 2 2" xfId="2243"/>
    <cellStyle name="Normal 66 3" xfId="484"/>
    <cellStyle name="Normal 66 3 2" xfId="1044"/>
    <cellStyle name="Normal 66 3 2 2" xfId="1793"/>
    <cellStyle name="Normal 66 3 2 2 2" xfId="3750"/>
    <cellStyle name="Normal 66 3 2 2 2 2" xfId="14416"/>
    <cellStyle name="Normal 66 3 2 2 2 3" xfId="10290"/>
    <cellStyle name="Normal 66 3 2 2 3" xfId="10291"/>
    <cellStyle name="Normal 66 3 2 2 4" xfId="7389"/>
    <cellStyle name="Normal 66 3 2 2 5" xfId="12603"/>
    <cellStyle name="Normal 66 3 2 2 6" xfId="5564"/>
    <cellStyle name="Normal 66 3 2 3" xfId="3076"/>
    <cellStyle name="Normal 66 3 2 3 2" xfId="13742"/>
    <cellStyle name="Normal 66 3 2 3 3" xfId="10292"/>
    <cellStyle name="Normal 66 3 2 4" xfId="10293"/>
    <cellStyle name="Normal 66 3 2 5" xfId="6715"/>
    <cellStyle name="Normal 66 3 2 6" xfId="11929"/>
    <cellStyle name="Normal 66 3 2 7" xfId="4890"/>
    <cellStyle name="Normal 66 3 3" xfId="1792"/>
    <cellStyle name="Normal 66 3 3 2" xfId="3749"/>
    <cellStyle name="Normal 66 3 3 2 2" xfId="14415"/>
    <cellStyle name="Normal 66 3 3 2 3" xfId="10294"/>
    <cellStyle name="Normal 66 3 3 3" xfId="10295"/>
    <cellStyle name="Normal 66 3 3 4" xfId="7388"/>
    <cellStyle name="Normal 66 3 3 5" xfId="12602"/>
    <cellStyle name="Normal 66 3 3 6" xfId="5563"/>
    <cellStyle name="Normal 66 3 4" xfId="2624"/>
    <cellStyle name="Normal 66 3 4 2" xfId="13290"/>
    <cellStyle name="Normal 66 3 4 3" xfId="10296"/>
    <cellStyle name="Normal 66 3 5" xfId="10297"/>
    <cellStyle name="Normal 66 3 6" xfId="6263"/>
    <cellStyle name="Normal 66 3 7" xfId="11477"/>
    <cellStyle name="Normal 66 3 8" xfId="4438"/>
    <cellStyle name="Normal 66 4" xfId="691"/>
    <cellStyle name="Normal 66 4 2" xfId="1157"/>
    <cellStyle name="Normal 66 4 2 2" xfId="1795"/>
    <cellStyle name="Normal 66 4 2 2 2" xfId="3752"/>
    <cellStyle name="Normal 66 4 2 2 2 2" xfId="14418"/>
    <cellStyle name="Normal 66 4 2 2 2 3" xfId="10298"/>
    <cellStyle name="Normal 66 4 2 2 3" xfId="10299"/>
    <cellStyle name="Normal 66 4 2 2 4" xfId="7391"/>
    <cellStyle name="Normal 66 4 2 2 5" xfId="12605"/>
    <cellStyle name="Normal 66 4 2 2 6" xfId="5566"/>
    <cellStyle name="Normal 66 4 2 3" xfId="3126"/>
    <cellStyle name="Normal 66 4 2 3 2" xfId="13792"/>
    <cellStyle name="Normal 66 4 2 3 3" xfId="10300"/>
    <cellStyle name="Normal 66 4 2 4" xfId="10301"/>
    <cellStyle name="Normal 66 4 2 5" xfId="6765"/>
    <cellStyle name="Normal 66 4 2 6" xfId="11979"/>
    <cellStyle name="Normal 66 4 2 7" xfId="4940"/>
    <cellStyle name="Normal 66 4 3" xfId="1794"/>
    <cellStyle name="Normal 66 4 3 2" xfId="3751"/>
    <cellStyle name="Normal 66 4 3 2 2" xfId="14417"/>
    <cellStyle name="Normal 66 4 3 2 3" xfId="10302"/>
    <cellStyle name="Normal 66 4 3 3" xfId="10303"/>
    <cellStyle name="Normal 66 4 3 4" xfId="7390"/>
    <cellStyle name="Normal 66 4 3 5" xfId="12604"/>
    <cellStyle name="Normal 66 4 3 6" xfId="5565"/>
    <cellStyle name="Normal 66 4 4" xfId="2759"/>
    <cellStyle name="Normal 66 4 4 2" xfId="13425"/>
    <cellStyle name="Normal 66 4 4 3" xfId="10304"/>
    <cellStyle name="Normal 66 4 5" xfId="10305"/>
    <cellStyle name="Normal 66 4 6" xfId="6398"/>
    <cellStyle name="Normal 66 4 7" xfId="11612"/>
    <cellStyle name="Normal 66 4 8" xfId="4573"/>
    <cellStyle name="Normal 66 5" xfId="842"/>
    <cellStyle name="Normal 66 5 2" xfId="1796"/>
    <cellStyle name="Normal 66 5 2 2" xfId="3753"/>
    <cellStyle name="Normal 66 5 2 2 2" xfId="14419"/>
    <cellStyle name="Normal 66 5 2 2 3" xfId="10306"/>
    <cellStyle name="Normal 66 5 2 3" xfId="10307"/>
    <cellStyle name="Normal 66 5 2 4" xfId="7392"/>
    <cellStyle name="Normal 66 5 2 5" xfId="12606"/>
    <cellStyle name="Normal 66 5 2 6" xfId="5567"/>
    <cellStyle name="Normal 66 5 3" xfId="2897"/>
    <cellStyle name="Normal 66 5 3 2" xfId="13563"/>
    <cellStyle name="Normal 66 5 3 3" xfId="10308"/>
    <cellStyle name="Normal 66 5 4" xfId="10309"/>
    <cellStyle name="Normal 66 5 5" xfId="6536"/>
    <cellStyle name="Normal 66 5 6" xfId="11750"/>
    <cellStyle name="Normal 66 5 7" xfId="4711"/>
    <cellStyle name="Normal 66 6" xfId="2148"/>
    <cellStyle name="Normal 66 6 2" xfId="4004"/>
    <cellStyle name="Normal 66 6 2 2" xfId="14667"/>
    <cellStyle name="Normal 66 6 2 3" xfId="10310"/>
    <cellStyle name="Normal 66 6 3" xfId="10311"/>
    <cellStyle name="Normal 66 6 4" xfId="7643"/>
    <cellStyle name="Normal 66 6 5" xfId="12854"/>
    <cellStyle name="Normal 66 6 6" xfId="5815"/>
    <cellStyle name="Normal 66 7" xfId="2296"/>
    <cellStyle name="Normal 66 7 2" xfId="4140"/>
    <cellStyle name="Normal 66 7 2 2" xfId="14803"/>
    <cellStyle name="Normal 66 7 2 3" xfId="10312"/>
    <cellStyle name="Normal 66 7 3" xfId="7779"/>
    <cellStyle name="Normal 66 7 4" xfId="12990"/>
    <cellStyle name="Normal 66 7 5" xfId="5951"/>
    <cellStyle name="Normal 67" xfId="485"/>
    <cellStyle name="Normal 67 10" xfId="6264"/>
    <cellStyle name="Normal 67 11" xfId="11478"/>
    <cellStyle name="Normal 67 12" xfId="4439"/>
    <cellStyle name="Normal 67 2" xfId="692"/>
    <cellStyle name="Normal 67 2 2" xfId="1158"/>
    <cellStyle name="Normal 67 2 2 2" xfId="1799"/>
    <cellStyle name="Normal 67 2 2 2 2" xfId="3756"/>
    <cellStyle name="Normal 67 2 2 2 2 2" xfId="14422"/>
    <cellStyle name="Normal 67 2 2 2 2 3" xfId="10313"/>
    <cellStyle name="Normal 67 2 2 2 3" xfId="10314"/>
    <cellStyle name="Normal 67 2 2 2 4" xfId="7395"/>
    <cellStyle name="Normal 67 2 2 2 5" xfId="12609"/>
    <cellStyle name="Normal 67 2 2 2 6" xfId="5570"/>
    <cellStyle name="Normal 67 2 2 3" xfId="3127"/>
    <cellStyle name="Normal 67 2 2 3 2" xfId="13793"/>
    <cellStyle name="Normal 67 2 2 3 3" xfId="10315"/>
    <cellStyle name="Normal 67 2 2 4" xfId="10316"/>
    <cellStyle name="Normal 67 2 2 5" xfId="6766"/>
    <cellStyle name="Normal 67 2 2 6" xfId="11980"/>
    <cellStyle name="Normal 67 2 2 7" xfId="4941"/>
    <cellStyle name="Normal 67 2 3" xfId="1798"/>
    <cellStyle name="Normal 67 2 3 2" xfId="3755"/>
    <cellStyle name="Normal 67 2 3 2 2" xfId="14421"/>
    <cellStyle name="Normal 67 2 3 2 3" xfId="10317"/>
    <cellStyle name="Normal 67 2 3 3" xfId="10318"/>
    <cellStyle name="Normal 67 2 3 4" xfId="7394"/>
    <cellStyle name="Normal 67 2 3 5" xfId="12608"/>
    <cellStyle name="Normal 67 2 3 6" xfId="5569"/>
    <cellStyle name="Normal 67 2 4" xfId="2760"/>
    <cellStyle name="Normal 67 2 4 2" xfId="13426"/>
    <cellStyle name="Normal 67 2 4 3" xfId="10319"/>
    <cellStyle name="Normal 67 2 5" xfId="10320"/>
    <cellStyle name="Normal 67 2 6" xfId="6399"/>
    <cellStyle name="Normal 67 2 7" xfId="11613"/>
    <cellStyle name="Normal 67 2 8" xfId="4574"/>
    <cellStyle name="Normal 67 3" xfId="843"/>
    <cellStyle name="Normal 67 3 2" xfId="1800"/>
    <cellStyle name="Normal 67 3 2 2" xfId="3757"/>
    <cellStyle name="Normal 67 3 2 2 2" xfId="14423"/>
    <cellStyle name="Normal 67 3 2 2 3" xfId="10321"/>
    <cellStyle name="Normal 67 3 2 3" xfId="10322"/>
    <cellStyle name="Normal 67 3 2 4" xfId="7396"/>
    <cellStyle name="Normal 67 3 2 5" xfId="12610"/>
    <cellStyle name="Normal 67 3 2 6" xfId="5571"/>
    <cellStyle name="Normal 67 3 3" xfId="2898"/>
    <cellStyle name="Normal 67 3 3 2" xfId="13564"/>
    <cellStyle name="Normal 67 3 3 3" xfId="10323"/>
    <cellStyle name="Normal 67 3 4" xfId="10324"/>
    <cellStyle name="Normal 67 3 5" xfId="6537"/>
    <cellStyle name="Normal 67 3 6" xfId="11751"/>
    <cellStyle name="Normal 67 3 7" xfId="4712"/>
    <cellStyle name="Normal 67 4" xfId="1797"/>
    <cellStyle name="Normal 67 4 2" xfId="3754"/>
    <cellStyle name="Normal 67 4 2 2" xfId="14420"/>
    <cellStyle name="Normal 67 4 2 3" xfId="10325"/>
    <cellStyle name="Normal 67 4 3" xfId="10326"/>
    <cellStyle name="Normal 67 4 4" xfId="7393"/>
    <cellStyle name="Normal 67 4 5" xfId="12607"/>
    <cellStyle name="Normal 67 4 6" xfId="5568"/>
    <cellStyle name="Normal 67 5" xfId="2149"/>
    <cellStyle name="Normal 67 5 2" xfId="4005"/>
    <cellStyle name="Normal 67 5 2 2" xfId="14668"/>
    <cellStyle name="Normal 67 5 2 3" xfId="10327"/>
    <cellStyle name="Normal 67 5 3" xfId="10328"/>
    <cellStyle name="Normal 67 5 4" xfId="7644"/>
    <cellStyle name="Normal 67 5 5" xfId="12855"/>
    <cellStyle name="Normal 67 5 6" xfId="5816"/>
    <cellStyle name="Normal 67 6" xfId="2245"/>
    <cellStyle name="Normal 67 7" xfId="2297"/>
    <cellStyle name="Normal 67 7 2" xfId="4141"/>
    <cellStyle name="Normal 67 7 2 2" xfId="14804"/>
    <cellStyle name="Normal 67 7 2 3" xfId="10329"/>
    <cellStyle name="Normal 67 7 3" xfId="7780"/>
    <cellStyle name="Normal 67 7 4" xfId="12991"/>
    <cellStyle name="Normal 67 7 5" xfId="5952"/>
    <cellStyle name="Normal 67 8" xfId="2625"/>
    <cellStyle name="Normal 67 8 2" xfId="13291"/>
    <cellStyle name="Normal 67 8 3" xfId="10330"/>
    <cellStyle name="Normal 67 9" xfId="10331"/>
    <cellStyle name="Normal 68" xfId="607"/>
    <cellStyle name="Normal 68 2" xfId="2133"/>
    <cellStyle name="Normal 69" xfId="374"/>
    <cellStyle name="Normal 69 2" xfId="2161"/>
    <cellStyle name="Normal 69 2 2" xfId="4015"/>
    <cellStyle name="Normal 69 2 2 2" xfId="14678"/>
    <cellStyle name="Normal 69 2 2 3" xfId="10332"/>
    <cellStyle name="Normal 69 2 3" xfId="10333"/>
    <cellStyle name="Normal 69 2 4" xfId="7654"/>
    <cellStyle name="Normal 69 2 5" xfId="12865"/>
    <cellStyle name="Normal 69 2 6" xfId="5826"/>
    <cellStyle name="Normal 7" xfId="25"/>
    <cellStyle name="Normal 7 2" xfId="39"/>
    <cellStyle name="Normal 7 2 2" xfId="567"/>
    <cellStyle name="Normal 7 2 2 2" xfId="1096"/>
    <cellStyle name="Normal 7 2 3" xfId="459"/>
    <cellStyle name="Normal 7 2 4" xfId="343"/>
    <cellStyle name="Normal 7 3" xfId="566"/>
    <cellStyle name="Normal 7 3 2" xfId="1095"/>
    <cellStyle name="Normal 7 4" xfId="377"/>
    <cellStyle name="Normal 7 5" xfId="261"/>
    <cellStyle name="Normal 70" xfId="478"/>
    <cellStyle name="Normal 71" xfId="641"/>
    <cellStyle name="Normal 72" xfId="642"/>
    <cellStyle name="Normal 73" xfId="375"/>
    <cellStyle name="Normal 74" xfId="644"/>
    <cellStyle name="Normal 75" xfId="643"/>
    <cellStyle name="Normal 76" xfId="645"/>
    <cellStyle name="Normal 77" xfId="725"/>
    <cellStyle name="Normal 78" xfId="782"/>
    <cellStyle name="Normal 79" xfId="783"/>
    <cellStyle name="Normal 8" xfId="40"/>
    <cellStyle name="Normal 8 2" xfId="56"/>
    <cellStyle name="Normal 8 2 2" xfId="569"/>
    <cellStyle name="Normal 8 2 2 2" xfId="1098"/>
    <cellStyle name="Normal 8 2 3" xfId="461"/>
    <cellStyle name="Normal 8 2 4" xfId="345"/>
    <cellStyle name="Normal 8 3" xfId="568"/>
    <cellStyle name="Normal 8 3 2" xfId="1097"/>
    <cellStyle name="Normal 8 4" xfId="460"/>
    <cellStyle name="Normal 8 5" xfId="344"/>
    <cellStyle name="Normal 80" xfId="259"/>
    <cellStyle name="Normal 81" xfId="362"/>
    <cellStyle name="Normal 82" xfId="790"/>
    <cellStyle name="Normal 83" xfId="791"/>
    <cellStyle name="Normal 84" xfId="789"/>
    <cellStyle name="Normal 85" xfId="788"/>
    <cellStyle name="Normal 86" xfId="787"/>
    <cellStyle name="Normal 87" xfId="792"/>
    <cellStyle name="Normal 88" xfId="1254"/>
    <cellStyle name="Normal 89" xfId="1255"/>
    <cellStyle name="Normal 9" xfId="47"/>
    <cellStyle name="Normal 9 2" xfId="570"/>
    <cellStyle name="Normal 9 2 2" xfId="1099"/>
    <cellStyle name="Normal 9 3" xfId="378"/>
    <cellStyle name="Normal 9 4" xfId="262"/>
    <cellStyle name="Normal 90" xfId="1253"/>
    <cellStyle name="Normal 91" xfId="971"/>
    <cellStyle name="Normal 92" xfId="1252"/>
    <cellStyle name="Normal 93" xfId="1250"/>
    <cellStyle name="Normal 94" xfId="947"/>
    <cellStyle name="Normal 95" xfId="1259"/>
    <cellStyle name="Normal 96" xfId="1251"/>
    <cellStyle name="Normal 97" xfId="1257"/>
    <cellStyle name="Normal 98" xfId="1256"/>
    <cellStyle name="Normal 99" xfId="1260"/>
    <cellStyle name="Normal1" xfId="82"/>
    <cellStyle name="Normal2" xfId="83"/>
    <cellStyle name="Normal3" xfId="84"/>
    <cellStyle name="Nota 2" xfId="2089"/>
    <cellStyle name="Nota 2 2" xfId="2425"/>
    <cellStyle name="Nota 2 2 2" xfId="4249"/>
    <cellStyle name="Nota 2 2 2 2" xfId="14912"/>
    <cellStyle name="Nota 2 2 3" xfId="13100"/>
    <cellStyle name="Percent [2]" xfId="85"/>
    <cellStyle name="Percent [2] 2" xfId="571"/>
    <cellStyle name="Percent [2] 2 2" xfId="1100"/>
    <cellStyle name="Percent [2] 3" xfId="462"/>
    <cellStyle name="Percent [2] 4" xfId="346"/>
    <cellStyle name="Percent_Sheet1" xfId="86"/>
    <cellStyle name="Percentual" xfId="87"/>
    <cellStyle name="Ponto" xfId="88"/>
    <cellStyle name="Porcentagem" xfId="14928" builtinId="5"/>
    <cellStyle name="Porcentagem 2" xfId="11"/>
    <cellStyle name="Porcentagem 2 2" xfId="248"/>
    <cellStyle name="Porcentagem 2 2 2" xfId="988"/>
    <cellStyle name="Porcentagem 2 3" xfId="937"/>
    <cellStyle name="Porcentagem 3" xfId="33"/>
    <cellStyle name="Porcentagem 3 2" xfId="43"/>
    <cellStyle name="Porcentagem 3 3" xfId="572"/>
    <cellStyle name="Porcentagem 4" xfId="29"/>
    <cellStyle name="Porcentagem 4 2" xfId="34"/>
    <cellStyle name="Porcentagem 4 2 2" xfId="176"/>
    <cellStyle name="Porcentagem 4 2 2 2" xfId="986"/>
    <cellStyle name="Porcentagem 4 2 3" xfId="853"/>
    <cellStyle name="Porcentagem 5" xfId="61"/>
    <cellStyle name="Porcentagem 6" xfId="109"/>
    <cellStyle name="Porcentagem 6 10" xfId="235"/>
    <cellStyle name="Porcentagem 6 10 2" xfId="2515"/>
    <cellStyle name="Porcentagem 6 10 2 2" xfId="13182"/>
    <cellStyle name="Porcentagem 6 10 2 3" xfId="10334"/>
    <cellStyle name="Porcentagem 6 10 3" xfId="10335"/>
    <cellStyle name="Porcentagem 6 10 4" xfId="6154"/>
    <cellStyle name="Porcentagem 6 10 5" xfId="11369"/>
    <cellStyle name="Porcentagem 6 10 6" xfId="4330"/>
    <cellStyle name="Porcentagem 6 11" xfId="2131"/>
    <cellStyle name="Porcentagem 6 11 2" xfId="3989"/>
    <cellStyle name="Porcentagem 6 11 2 2" xfId="14652"/>
    <cellStyle name="Porcentagem 6 11 2 3" xfId="10336"/>
    <cellStyle name="Porcentagem 6 11 3" xfId="10337"/>
    <cellStyle name="Porcentagem 6 11 4" xfId="7628"/>
    <cellStyle name="Porcentagem 6 11 5" xfId="12839"/>
    <cellStyle name="Porcentagem 6 11 6" xfId="5800"/>
    <cellStyle name="Porcentagem 6 12" xfId="2281"/>
    <cellStyle name="Porcentagem 6 12 2" xfId="4125"/>
    <cellStyle name="Porcentagem 6 12 2 2" xfId="14788"/>
    <cellStyle name="Porcentagem 6 12 2 3" xfId="10338"/>
    <cellStyle name="Porcentagem 6 12 3" xfId="7764"/>
    <cellStyle name="Porcentagem 6 12 4" xfId="12975"/>
    <cellStyle name="Porcentagem 6 12 5" xfId="5936"/>
    <cellStyle name="Porcentagem 6 13" xfId="2466"/>
    <cellStyle name="Porcentagem 6 13 2" xfId="10339"/>
    <cellStyle name="Porcentagem 6 13 3" xfId="13134"/>
    <cellStyle name="Porcentagem 6 13 4" xfId="6052"/>
    <cellStyle name="Porcentagem 6 14" xfId="10340"/>
    <cellStyle name="Porcentagem 6 15" xfId="6105"/>
    <cellStyle name="Porcentagem 6 16" xfId="11321"/>
    <cellStyle name="Porcentagem 6 17" xfId="4282"/>
    <cellStyle name="Porcentagem 6 2" xfId="146"/>
    <cellStyle name="Porcentagem 6 2 10" xfId="2132"/>
    <cellStyle name="Porcentagem 6 2 10 2" xfId="3990"/>
    <cellStyle name="Porcentagem 6 2 10 2 2" xfId="14653"/>
    <cellStyle name="Porcentagem 6 2 10 2 3" xfId="10341"/>
    <cellStyle name="Porcentagem 6 2 10 3" xfId="10342"/>
    <cellStyle name="Porcentagem 6 2 10 4" xfId="7629"/>
    <cellStyle name="Porcentagem 6 2 10 5" xfId="12840"/>
    <cellStyle name="Porcentagem 6 2 10 6" xfId="5801"/>
    <cellStyle name="Porcentagem 6 2 11" xfId="2282"/>
    <cellStyle name="Porcentagem 6 2 11 2" xfId="4126"/>
    <cellStyle name="Porcentagem 6 2 11 2 2" xfId="14789"/>
    <cellStyle name="Porcentagem 6 2 11 2 3" xfId="10343"/>
    <cellStyle name="Porcentagem 6 2 11 3" xfId="7765"/>
    <cellStyle name="Porcentagem 6 2 11 4" xfId="12976"/>
    <cellStyle name="Porcentagem 6 2 11 5" xfId="5937"/>
    <cellStyle name="Porcentagem 6 2 12" xfId="2482"/>
    <cellStyle name="Porcentagem 6 2 12 2" xfId="10344"/>
    <cellStyle name="Porcentagem 6 2 12 3" xfId="13150"/>
    <cellStyle name="Porcentagem 6 2 12 4" xfId="6075"/>
    <cellStyle name="Porcentagem 6 2 13" xfId="10345"/>
    <cellStyle name="Porcentagem 6 2 14" xfId="6121"/>
    <cellStyle name="Porcentagem 6 2 15" xfId="11337"/>
    <cellStyle name="Porcentagem 6 2 16" xfId="4298"/>
    <cellStyle name="Porcentagem 6 2 2" xfId="574"/>
    <cellStyle name="Porcentagem 6 2 2 10" xfId="11510"/>
    <cellStyle name="Porcentagem 6 2 2 11" xfId="4471"/>
    <cellStyle name="Porcentagem 6 2 2 2" xfId="724"/>
    <cellStyle name="Porcentagem 6 2 2 2 2" xfId="1190"/>
    <cellStyle name="Porcentagem 6 2 2 2 2 2" xfId="1803"/>
    <cellStyle name="Porcentagem 6 2 2 2 2 2 2" xfId="3760"/>
    <cellStyle name="Porcentagem 6 2 2 2 2 2 2 2" xfId="14426"/>
    <cellStyle name="Porcentagem 6 2 2 2 2 2 2 3" xfId="10346"/>
    <cellStyle name="Porcentagem 6 2 2 2 2 2 3" xfId="10347"/>
    <cellStyle name="Porcentagem 6 2 2 2 2 2 4" xfId="7399"/>
    <cellStyle name="Porcentagem 6 2 2 2 2 2 5" xfId="12613"/>
    <cellStyle name="Porcentagem 6 2 2 2 2 2 6" xfId="5574"/>
    <cellStyle name="Porcentagem 6 2 2 2 2 3" xfId="3159"/>
    <cellStyle name="Porcentagem 6 2 2 2 2 3 2" xfId="13825"/>
    <cellStyle name="Porcentagem 6 2 2 2 2 3 3" xfId="10348"/>
    <cellStyle name="Porcentagem 6 2 2 2 2 4" xfId="10349"/>
    <cellStyle name="Porcentagem 6 2 2 2 2 5" xfId="6798"/>
    <cellStyle name="Porcentagem 6 2 2 2 2 6" xfId="12012"/>
    <cellStyle name="Porcentagem 6 2 2 2 2 7" xfId="4973"/>
    <cellStyle name="Porcentagem 6 2 2 2 3" xfId="1802"/>
    <cellStyle name="Porcentagem 6 2 2 2 3 2" xfId="3759"/>
    <cellStyle name="Porcentagem 6 2 2 2 3 2 2" xfId="14425"/>
    <cellStyle name="Porcentagem 6 2 2 2 3 2 3" xfId="10350"/>
    <cellStyle name="Porcentagem 6 2 2 2 3 3" xfId="10351"/>
    <cellStyle name="Porcentagem 6 2 2 2 3 4" xfId="7398"/>
    <cellStyle name="Porcentagem 6 2 2 2 3 5" xfId="12612"/>
    <cellStyle name="Porcentagem 6 2 2 2 3 6" xfId="5573"/>
    <cellStyle name="Porcentagem 6 2 2 2 4" xfId="2792"/>
    <cellStyle name="Porcentagem 6 2 2 2 4 2" xfId="13458"/>
    <cellStyle name="Porcentagem 6 2 2 2 4 3" xfId="10352"/>
    <cellStyle name="Porcentagem 6 2 2 2 5" xfId="10353"/>
    <cellStyle name="Porcentagem 6 2 2 2 6" xfId="6431"/>
    <cellStyle name="Porcentagem 6 2 2 2 7" xfId="11645"/>
    <cellStyle name="Porcentagem 6 2 2 2 8" xfId="4606"/>
    <cellStyle name="Porcentagem 6 2 2 3" xfId="877"/>
    <cellStyle name="Porcentagem 6 2 2 3 2" xfId="1804"/>
    <cellStyle name="Porcentagem 6 2 2 3 2 2" xfId="3761"/>
    <cellStyle name="Porcentagem 6 2 2 3 2 2 2" xfId="14427"/>
    <cellStyle name="Porcentagem 6 2 2 3 2 2 3" xfId="10354"/>
    <cellStyle name="Porcentagem 6 2 2 3 2 3" xfId="10355"/>
    <cellStyle name="Porcentagem 6 2 2 3 2 4" xfId="7400"/>
    <cellStyle name="Porcentagem 6 2 2 3 2 5" xfId="12614"/>
    <cellStyle name="Porcentagem 6 2 2 3 2 6" xfId="5575"/>
    <cellStyle name="Porcentagem 6 2 2 3 3" xfId="2930"/>
    <cellStyle name="Porcentagem 6 2 2 3 3 2" xfId="13596"/>
    <cellStyle name="Porcentagem 6 2 2 3 3 3" xfId="10356"/>
    <cellStyle name="Porcentagem 6 2 2 3 4" xfId="10357"/>
    <cellStyle name="Porcentagem 6 2 2 3 5" xfId="6569"/>
    <cellStyle name="Porcentagem 6 2 2 3 6" xfId="11783"/>
    <cellStyle name="Porcentagem 6 2 2 3 7" xfId="4744"/>
    <cellStyle name="Porcentagem 6 2 2 4" xfId="1801"/>
    <cellStyle name="Porcentagem 6 2 2 4 2" xfId="3758"/>
    <cellStyle name="Porcentagem 6 2 2 4 2 2" xfId="14424"/>
    <cellStyle name="Porcentagem 6 2 2 4 2 3" xfId="10358"/>
    <cellStyle name="Porcentagem 6 2 2 4 3" xfId="10359"/>
    <cellStyle name="Porcentagem 6 2 2 4 4" xfId="7397"/>
    <cellStyle name="Porcentagem 6 2 2 4 5" xfId="12611"/>
    <cellStyle name="Porcentagem 6 2 2 4 6" xfId="5572"/>
    <cellStyle name="Porcentagem 6 2 2 5" xfId="2185"/>
    <cellStyle name="Porcentagem 6 2 2 5 2" xfId="4038"/>
    <cellStyle name="Porcentagem 6 2 2 5 2 2" xfId="14701"/>
    <cellStyle name="Porcentagem 6 2 2 5 2 3" xfId="10360"/>
    <cellStyle name="Porcentagem 6 2 2 5 3" xfId="10361"/>
    <cellStyle name="Porcentagem 6 2 2 5 4" xfId="7677"/>
    <cellStyle name="Porcentagem 6 2 2 5 5" xfId="12888"/>
    <cellStyle name="Porcentagem 6 2 2 5 6" xfId="5849"/>
    <cellStyle name="Porcentagem 6 2 2 6" xfId="2329"/>
    <cellStyle name="Porcentagem 6 2 2 6 2" xfId="4173"/>
    <cellStyle name="Porcentagem 6 2 2 6 2 2" xfId="14836"/>
    <cellStyle name="Porcentagem 6 2 2 6 2 3" xfId="10362"/>
    <cellStyle name="Porcentagem 6 2 2 6 3" xfId="7812"/>
    <cellStyle name="Porcentagem 6 2 2 6 4" xfId="13023"/>
    <cellStyle name="Porcentagem 6 2 2 6 5" xfId="5984"/>
    <cellStyle name="Porcentagem 6 2 2 7" xfId="2657"/>
    <cellStyle name="Porcentagem 6 2 2 7 2" xfId="13323"/>
    <cellStyle name="Porcentagem 6 2 2 7 3" xfId="10363"/>
    <cellStyle name="Porcentagem 6 2 2 8" xfId="10364"/>
    <cellStyle name="Porcentagem 6 2 2 9" xfId="6296"/>
    <cellStyle name="Porcentagem 6 2 3" xfId="626"/>
    <cellStyle name="Porcentagem 6 2 3 10" xfId="11552"/>
    <cellStyle name="Porcentagem 6 2 3 11" xfId="4513"/>
    <cellStyle name="Porcentagem 6 2 3 2" xfId="767"/>
    <cellStyle name="Porcentagem 6 2 3 2 2" xfId="1232"/>
    <cellStyle name="Porcentagem 6 2 3 2 2 2" xfId="1807"/>
    <cellStyle name="Porcentagem 6 2 3 2 2 2 2" xfId="3764"/>
    <cellStyle name="Porcentagem 6 2 3 2 2 2 2 2" xfId="14430"/>
    <cellStyle name="Porcentagem 6 2 3 2 2 2 2 3" xfId="10365"/>
    <cellStyle name="Porcentagem 6 2 3 2 2 2 3" xfId="10366"/>
    <cellStyle name="Porcentagem 6 2 3 2 2 2 4" xfId="7403"/>
    <cellStyle name="Porcentagem 6 2 3 2 2 2 5" xfId="12617"/>
    <cellStyle name="Porcentagem 6 2 3 2 2 2 6" xfId="5578"/>
    <cellStyle name="Porcentagem 6 2 3 2 2 3" xfId="3201"/>
    <cellStyle name="Porcentagem 6 2 3 2 2 3 2" xfId="13867"/>
    <cellStyle name="Porcentagem 6 2 3 2 2 3 3" xfId="10367"/>
    <cellStyle name="Porcentagem 6 2 3 2 2 4" xfId="10368"/>
    <cellStyle name="Porcentagem 6 2 3 2 2 5" xfId="6840"/>
    <cellStyle name="Porcentagem 6 2 3 2 2 6" xfId="12054"/>
    <cellStyle name="Porcentagem 6 2 3 2 2 7" xfId="5015"/>
    <cellStyle name="Porcentagem 6 2 3 2 3" xfId="1806"/>
    <cellStyle name="Porcentagem 6 2 3 2 3 2" xfId="3763"/>
    <cellStyle name="Porcentagem 6 2 3 2 3 2 2" xfId="14429"/>
    <cellStyle name="Porcentagem 6 2 3 2 3 2 3" xfId="10369"/>
    <cellStyle name="Porcentagem 6 2 3 2 3 3" xfId="10370"/>
    <cellStyle name="Porcentagem 6 2 3 2 3 4" xfId="7402"/>
    <cellStyle name="Porcentagem 6 2 3 2 3 5" xfId="12616"/>
    <cellStyle name="Porcentagem 6 2 3 2 3 6" xfId="5577"/>
    <cellStyle name="Porcentagem 6 2 3 2 4" xfId="2834"/>
    <cellStyle name="Porcentagem 6 2 3 2 4 2" xfId="13500"/>
    <cellStyle name="Porcentagem 6 2 3 2 4 3" xfId="10371"/>
    <cellStyle name="Porcentagem 6 2 3 2 5" xfId="10372"/>
    <cellStyle name="Porcentagem 6 2 3 2 6" xfId="6473"/>
    <cellStyle name="Porcentagem 6 2 3 2 7" xfId="11687"/>
    <cellStyle name="Porcentagem 6 2 3 2 8" xfId="4648"/>
    <cellStyle name="Porcentagem 6 2 3 3" xfId="920"/>
    <cellStyle name="Porcentagem 6 2 3 3 2" xfId="1808"/>
    <cellStyle name="Porcentagem 6 2 3 3 2 2" xfId="3765"/>
    <cellStyle name="Porcentagem 6 2 3 3 2 2 2" xfId="14431"/>
    <cellStyle name="Porcentagem 6 2 3 3 2 2 3" xfId="10373"/>
    <cellStyle name="Porcentagem 6 2 3 3 2 3" xfId="10374"/>
    <cellStyle name="Porcentagem 6 2 3 3 2 4" xfId="7404"/>
    <cellStyle name="Porcentagem 6 2 3 3 2 5" xfId="12618"/>
    <cellStyle name="Porcentagem 6 2 3 3 2 6" xfId="5579"/>
    <cellStyle name="Porcentagem 6 2 3 3 3" xfId="2972"/>
    <cellStyle name="Porcentagem 6 2 3 3 3 2" xfId="13638"/>
    <cellStyle name="Porcentagem 6 2 3 3 3 3" xfId="10375"/>
    <cellStyle name="Porcentagem 6 2 3 3 4" xfId="10376"/>
    <cellStyle name="Porcentagem 6 2 3 3 5" xfId="6611"/>
    <cellStyle name="Porcentagem 6 2 3 3 6" xfId="11825"/>
    <cellStyle name="Porcentagem 6 2 3 3 7" xfId="4786"/>
    <cellStyle name="Porcentagem 6 2 3 4" xfId="1805"/>
    <cellStyle name="Porcentagem 6 2 3 4 2" xfId="3762"/>
    <cellStyle name="Porcentagem 6 2 3 4 2 2" xfId="14428"/>
    <cellStyle name="Porcentagem 6 2 3 4 2 3" xfId="10377"/>
    <cellStyle name="Porcentagem 6 2 3 4 3" xfId="10378"/>
    <cellStyle name="Porcentagem 6 2 3 4 4" xfId="7401"/>
    <cellStyle name="Porcentagem 6 2 3 4 5" xfId="12615"/>
    <cellStyle name="Porcentagem 6 2 3 4 6" xfId="5576"/>
    <cellStyle name="Porcentagem 6 2 3 5" xfId="2227"/>
    <cellStyle name="Porcentagem 6 2 3 5 2" xfId="4080"/>
    <cellStyle name="Porcentagem 6 2 3 5 2 2" xfId="14743"/>
    <cellStyle name="Porcentagem 6 2 3 5 2 3" xfId="10379"/>
    <cellStyle name="Porcentagem 6 2 3 5 3" xfId="10380"/>
    <cellStyle name="Porcentagem 6 2 3 5 4" xfId="7719"/>
    <cellStyle name="Porcentagem 6 2 3 5 5" xfId="12930"/>
    <cellStyle name="Porcentagem 6 2 3 5 6" xfId="5891"/>
    <cellStyle name="Porcentagem 6 2 3 6" xfId="2371"/>
    <cellStyle name="Porcentagem 6 2 3 6 2" xfId="4215"/>
    <cellStyle name="Porcentagem 6 2 3 6 2 2" xfId="14878"/>
    <cellStyle name="Porcentagem 6 2 3 6 2 3" xfId="10381"/>
    <cellStyle name="Porcentagem 6 2 3 6 3" xfId="7854"/>
    <cellStyle name="Porcentagem 6 2 3 6 4" xfId="13065"/>
    <cellStyle name="Porcentagem 6 2 3 6 5" xfId="6026"/>
    <cellStyle name="Porcentagem 6 2 3 7" xfId="2699"/>
    <cellStyle name="Porcentagem 6 2 3 7 2" xfId="13365"/>
    <cellStyle name="Porcentagem 6 2 3 7 3" xfId="10382"/>
    <cellStyle name="Porcentagem 6 2 3 8" xfId="10383"/>
    <cellStyle name="Porcentagem 6 2 3 9" xfId="6338"/>
    <cellStyle name="Porcentagem 6 2 4" xfId="464"/>
    <cellStyle name="Porcentagem 6 2 4 2" xfId="1030"/>
    <cellStyle name="Porcentagem 6 2 4 2 2" xfId="1810"/>
    <cellStyle name="Porcentagem 6 2 4 2 2 2" xfId="3767"/>
    <cellStyle name="Porcentagem 6 2 4 2 2 2 2" xfId="14433"/>
    <cellStyle name="Porcentagem 6 2 4 2 2 2 3" xfId="10384"/>
    <cellStyle name="Porcentagem 6 2 4 2 2 3" xfId="10385"/>
    <cellStyle name="Porcentagem 6 2 4 2 2 4" xfId="7406"/>
    <cellStyle name="Porcentagem 6 2 4 2 2 5" xfId="12620"/>
    <cellStyle name="Porcentagem 6 2 4 2 2 6" xfId="5581"/>
    <cellStyle name="Porcentagem 6 2 4 2 3" xfId="3062"/>
    <cellStyle name="Porcentagem 6 2 4 2 3 2" xfId="13728"/>
    <cellStyle name="Porcentagem 6 2 4 2 3 3" xfId="10386"/>
    <cellStyle name="Porcentagem 6 2 4 2 4" xfId="10387"/>
    <cellStyle name="Porcentagem 6 2 4 2 5" xfId="6701"/>
    <cellStyle name="Porcentagem 6 2 4 2 6" xfId="11915"/>
    <cellStyle name="Porcentagem 6 2 4 2 7" xfId="4876"/>
    <cellStyle name="Porcentagem 6 2 4 3" xfId="1809"/>
    <cellStyle name="Porcentagem 6 2 4 3 2" xfId="3766"/>
    <cellStyle name="Porcentagem 6 2 4 3 2 2" xfId="14432"/>
    <cellStyle name="Porcentagem 6 2 4 3 2 3" xfId="10388"/>
    <cellStyle name="Porcentagem 6 2 4 3 3" xfId="10389"/>
    <cellStyle name="Porcentagem 6 2 4 3 4" xfId="7405"/>
    <cellStyle name="Porcentagem 6 2 4 3 5" xfId="12619"/>
    <cellStyle name="Porcentagem 6 2 4 3 6" xfId="5580"/>
    <cellStyle name="Porcentagem 6 2 4 4" xfId="2610"/>
    <cellStyle name="Porcentagem 6 2 4 4 2" xfId="13276"/>
    <cellStyle name="Porcentagem 6 2 4 4 3" xfId="10390"/>
    <cellStyle name="Porcentagem 6 2 4 5" xfId="10391"/>
    <cellStyle name="Porcentagem 6 2 4 6" xfId="6249"/>
    <cellStyle name="Porcentagem 6 2 4 7" xfId="11463"/>
    <cellStyle name="Porcentagem 6 2 4 8" xfId="4424"/>
    <cellStyle name="Porcentagem 6 2 5" xfId="677"/>
    <cellStyle name="Porcentagem 6 2 5 2" xfId="1143"/>
    <cellStyle name="Porcentagem 6 2 5 2 2" xfId="1812"/>
    <cellStyle name="Porcentagem 6 2 5 2 2 2" xfId="3769"/>
    <cellStyle name="Porcentagem 6 2 5 2 2 2 2" xfId="14435"/>
    <cellStyle name="Porcentagem 6 2 5 2 2 2 3" xfId="10392"/>
    <cellStyle name="Porcentagem 6 2 5 2 2 3" xfId="10393"/>
    <cellStyle name="Porcentagem 6 2 5 2 2 4" xfId="7408"/>
    <cellStyle name="Porcentagem 6 2 5 2 2 5" xfId="12622"/>
    <cellStyle name="Porcentagem 6 2 5 2 2 6" xfId="5583"/>
    <cellStyle name="Porcentagem 6 2 5 2 3" xfId="3112"/>
    <cellStyle name="Porcentagem 6 2 5 2 3 2" xfId="13778"/>
    <cellStyle name="Porcentagem 6 2 5 2 3 3" xfId="10394"/>
    <cellStyle name="Porcentagem 6 2 5 2 4" xfId="10395"/>
    <cellStyle name="Porcentagem 6 2 5 2 5" xfId="6751"/>
    <cellStyle name="Porcentagem 6 2 5 2 6" xfId="11965"/>
    <cellStyle name="Porcentagem 6 2 5 2 7" xfId="4926"/>
    <cellStyle name="Porcentagem 6 2 5 3" xfId="1811"/>
    <cellStyle name="Porcentagem 6 2 5 3 2" xfId="3768"/>
    <cellStyle name="Porcentagem 6 2 5 3 2 2" xfId="14434"/>
    <cellStyle name="Porcentagem 6 2 5 3 2 3" xfId="10396"/>
    <cellStyle name="Porcentagem 6 2 5 3 3" xfId="10397"/>
    <cellStyle name="Porcentagem 6 2 5 3 4" xfId="7407"/>
    <cellStyle name="Porcentagem 6 2 5 3 5" xfId="12621"/>
    <cellStyle name="Porcentagem 6 2 5 3 6" xfId="5582"/>
    <cellStyle name="Porcentagem 6 2 5 4" xfId="2745"/>
    <cellStyle name="Porcentagem 6 2 5 4 2" xfId="13411"/>
    <cellStyle name="Porcentagem 6 2 5 4 3" xfId="10398"/>
    <cellStyle name="Porcentagem 6 2 5 5" xfId="10399"/>
    <cellStyle name="Porcentagem 6 2 5 6" xfId="6384"/>
    <cellStyle name="Porcentagem 6 2 5 7" xfId="11598"/>
    <cellStyle name="Porcentagem 6 2 5 8" xfId="4559"/>
    <cellStyle name="Porcentagem 6 2 6" xfId="348"/>
    <cellStyle name="Porcentagem 6 2 6 2" xfId="973"/>
    <cellStyle name="Porcentagem 6 2 6 2 2" xfId="1814"/>
    <cellStyle name="Porcentagem 6 2 6 2 2 2" xfId="3771"/>
    <cellStyle name="Porcentagem 6 2 6 2 2 2 2" xfId="14437"/>
    <cellStyle name="Porcentagem 6 2 6 2 2 2 3" xfId="10400"/>
    <cellStyle name="Porcentagem 6 2 6 2 2 3" xfId="10401"/>
    <cellStyle name="Porcentagem 6 2 6 2 2 4" xfId="7410"/>
    <cellStyle name="Porcentagem 6 2 6 2 2 5" xfId="12624"/>
    <cellStyle name="Porcentagem 6 2 6 2 2 6" xfId="5585"/>
    <cellStyle name="Porcentagem 6 2 6 2 3" xfId="3018"/>
    <cellStyle name="Porcentagem 6 2 6 2 3 2" xfId="13684"/>
    <cellStyle name="Porcentagem 6 2 6 2 3 3" xfId="10402"/>
    <cellStyle name="Porcentagem 6 2 6 2 4" xfId="10403"/>
    <cellStyle name="Porcentagem 6 2 6 2 5" xfId="6657"/>
    <cellStyle name="Porcentagem 6 2 6 2 6" xfId="11871"/>
    <cellStyle name="Porcentagem 6 2 6 2 7" xfId="4832"/>
    <cellStyle name="Porcentagem 6 2 6 3" xfId="1813"/>
    <cellStyle name="Porcentagem 6 2 6 3 2" xfId="3770"/>
    <cellStyle name="Porcentagem 6 2 6 3 2 2" xfId="14436"/>
    <cellStyle name="Porcentagem 6 2 6 3 2 3" xfId="10404"/>
    <cellStyle name="Porcentagem 6 2 6 3 3" xfId="10405"/>
    <cellStyle name="Porcentagem 6 2 6 3 4" xfId="7409"/>
    <cellStyle name="Porcentagem 6 2 6 3 5" xfId="12623"/>
    <cellStyle name="Porcentagem 6 2 6 3 6" xfId="5584"/>
    <cellStyle name="Porcentagem 6 2 6 4" xfId="2561"/>
    <cellStyle name="Porcentagem 6 2 6 4 2" xfId="13227"/>
    <cellStyle name="Porcentagem 6 2 6 4 3" xfId="10406"/>
    <cellStyle name="Porcentagem 6 2 6 5" xfId="10407"/>
    <cellStyle name="Porcentagem 6 2 6 6" xfId="6200"/>
    <cellStyle name="Porcentagem 6 2 6 7" xfId="11414"/>
    <cellStyle name="Porcentagem 6 2 6 8" xfId="4375"/>
    <cellStyle name="Porcentagem 6 2 7" xfId="826"/>
    <cellStyle name="Porcentagem 6 2 7 2" xfId="1815"/>
    <cellStyle name="Porcentagem 6 2 7 2 2" xfId="3772"/>
    <cellStyle name="Porcentagem 6 2 7 2 2 2" xfId="14438"/>
    <cellStyle name="Porcentagem 6 2 7 2 2 3" xfId="10408"/>
    <cellStyle name="Porcentagem 6 2 7 2 3" xfId="10409"/>
    <cellStyle name="Porcentagem 6 2 7 2 4" xfId="7411"/>
    <cellStyle name="Porcentagem 6 2 7 2 5" xfId="12625"/>
    <cellStyle name="Porcentagem 6 2 7 2 6" xfId="5586"/>
    <cellStyle name="Porcentagem 6 2 7 3" xfId="2883"/>
    <cellStyle name="Porcentagem 6 2 7 3 2" xfId="13549"/>
    <cellStyle name="Porcentagem 6 2 7 3 3" xfId="10410"/>
    <cellStyle name="Porcentagem 6 2 7 4" xfId="10411"/>
    <cellStyle name="Porcentagem 6 2 7 5" xfId="6522"/>
    <cellStyle name="Porcentagem 6 2 7 6" xfId="11736"/>
    <cellStyle name="Porcentagem 6 2 7 7" xfId="4697"/>
    <cellStyle name="Porcentagem 6 2 8" xfId="1293"/>
    <cellStyle name="Porcentagem 6 2 8 2" xfId="3250"/>
    <cellStyle name="Porcentagem 6 2 8 2 2" xfId="13916"/>
    <cellStyle name="Porcentagem 6 2 8 2 3" xfId="10412"/>
    <cellStyle name="Porcentagem 6 2 8 3" xfId="10413"/>
    <cellStyle name="Porcentagem 6 2 8 4" xfId="6889"/>
    <cellStyle name="Porcentagem 6 2 8 5" xfId="12103"/>
    <cellStyle name="Porcentagem 6 2 8 6" xfId="5064"/>
    <cellStyle name="Porcentagem 6 2 9" xfId="236"/>
    <cellStyle name="Porcentagem 6 2 9 2" xfId="2516"/>
    <cellStyle name="Porcentagem 6 2 9 2 2" xfId="13183"/>
    <cellStyle name="Porcentagem 6 2 9 2 3" xfId="10414"/>
    <cellStyle name="Porcentagem 6 2 9 3" xfId="10415"/>
    <cellStyle name="Porcentagem 6 2 9 4" xfId="6155"/>
    <cellStyle name="Porcentagem 6 2 9 5" xfId="11370"/>
    <cellStyle name="Porcentagem 6 2 9 6" xfId="4331"/>
    <cellStyle name="Porcentagem 6 3" xfId="573"/>
    <cellStyle name="Porcentagem 6 3 10" xfId="11509"/>
    <cellStyle name="Porcentagem 6 3 11" xfId="4470"/>
    <cellStyle name="Porcentagem 6 3 2" xfId="723"/>
    <cellStyle name="Porcentagem 6 3 2 2" xfId="1189"/>
    <cellStyle name="Porcentagem 6 3 2 2 2" xfId="1818"/>
    <cellStyle name="Porcentagem 6 3 2 2 2 2" xfId="3775"/>
    <cellStyle name="Porcentagem 6 3 2 2 2 2 2" xfId="14441"/>
    <cellStyle name="Porcentagem 6 3 2 2 2 2 3" xfId="10416"/>
    <cellStyle name="Porcentagem 6 3 2 2 2 3" xfId="10417"/>
    <cellStyle name="Porcentagem 6 3 2 2 2 4" xfId="7414"/>
    <cellStyle name="Porcentagem 6 3 2 2 2 5" xfId="12628"/>
    <cellStyle name="Porcentagem 6 3 2 2 2 6" xfId="5589"/>
    <cellStyle name="Porcentagem 6 3 2 2 3" xfId="3158"/>
    <cellStyle name="Porcentagem 6 3 2 2 3 2" xfId="13824"/>
    <cellStyle name="Porcentagem 6 3 2 2 3 3" xfId="10418"/>
    <cellStyle name="Porcentagem 6 3 2 2 4" xfId="10419"/>
    <cellStyle name="Porcentagem 6 3 2 2 5" xfId="6797"/>
    <cellStyle name="Porcentagem 6 3 2 2 6" xfId="12011"/>
    <cellStyle name="Porcentagem 6 3 2 2 7" xfId="4972"/>
    <cellStyle name="Porcentagem 6 3 2 3" xfId="1817"/>
    <cellStyle name="Porcentagem 6 3 2 3 2" xfId="3774"/>
    <cellStyle name="Porcentagem 6 3 2 3 2 2" xfId="14440"/>
    <cellStyle name="Porcentagem 6 3 2 3 2 3" xfId="10420"/>
    <cellStyle name="Porcentagem 6 3 2 3 3" xfId="10421"/>
    <cellStyle name="Porcentagem 6 3 2 3 4" xfId="7413"/>
    <cellStyle name="Porcentagem 6 3 2 3 5" xfId="12627"/>
    <cellStyle name="Porcentagem 6 3 2 3 6" xfId="5588"/>
    <cellStyle name="Porcentagem 6 3 2 4" xfId="2791"/>
    <cellStyle name="Porcentagem 6 3 2 4 2" xfId="13457"/>
    <cellStyle name="Porcentagem 6 3 2 4 3" xfId="10422"/>
    <cellStyle name="Porcentagem 6 3 2 5" xfId="10423"/>
    <cellStyle name="Porcentagem 6 3 2 6" xfId="6430"/>
    <cellStyle name="Porcentagem 6 3 2 7" xfId="11644"/>
    <cellStyle name="Porcentagem 6 3 2 8" xfId="4605"/>
    <cellStyle name="Porcentagem 6 3 3" xfId="876"/>
    <cellStyle name="Porcentagem 6 3 3 2" xfId="1819"/>
    <cellStyle name="Porcentagem 6 3 3 2 2" xfId="3776"/>
    <cellStyle name="Porcentagem 6 3 3 2 2 2" xfId="14442"/>
    <cellStyle name="Porcentagem 6 3 3 2 2 3" xfId="10424"/>
    <cellStyle name="Porcentagem 6 3 3 2 3" xfId="10425"/>
    <cellStyle name="Porcentagem 6 3 3 2 4" xfId="7415"/>
    <cellStyle name="Porcentagem 6 3 3 2 5" xfId="12629"/>
    <cellStyle name="Porcentagem 6 3 3 2 6" xfId="5590"/>
    <cellStyle name="Porcentagem 6 3 3 3" xfId="2929"/>
    <cellStyle name="Porcentagem 6 3 3 3 2" xfId="13595"/>
    <cellStyle name="Porcentagem 6 3 3 3 3" xfId="10426"/>
    <cellStyle name="Porcentagem 6 3 3 4" xfId="10427"/>
    <cellStyle name="Porcentagem 6 3 3 5" xfId="6568"/>
    <cellStyle name="Porcentagem 6 3 3 6" xfId="11782"/>
    <cellStyle name="Porcentagem 6 3 3 7" xfId="4743"/>
    <cellStyle name="Porcentagem 6 3 4" xfId="1816"/>
    <cellStyle name="Porcentagem 6 3 4 2" xfId="3773"/>
    <cellStyle name="Porcentagem 6 3 4 2 2" xfId="14439"/>
    <cellStyle name="Porcentagem 6 3 4 2 3" xfId="10428"/>
    <cellStyle name="Porcentagem 6 3 4 3" xfId="10429"/>
    <cellStyle name="Porcentagem 6 3 4 4" xfId="7412"/>
    <cellStyle name="Porcentagem 6 3 4 5" xfId="12626"/>
    <cellStyle name="Porcentagem 6 3 4 6" xfId="5587"/>
    <cellStyle name="Porcentagem 6 3 5" xfId="2184"/>
    <cellStyle name="Porcentagem 6 3 5 2" xfId="4037"/>
    <cellStyle name="Porcentagem 6 3 5 2 2" xfId="14700"/>
    <cellStyle name="Porcentagem 6 3 5 2 3" xfId="10430"/>
    <cellStyle name="Porcentagem 6 3 5 3" xfId="10431"/>
    <cellStyle name="Porcentagem 6 3 5 4" xfId="7676"/>
    <cellStyle name="Porcentagem 6 3 5 5" xfId="12887"/>
    <cellStyle name="Porcentagem 6 3 5 6" xfId="5848"/>
    <cellStyle name="Porcentagem 6 3 6" xfId="2328"/>
    <cellStyle name="Porcentagem 6 3 6 2" xfId="4172"/>
    <cellStyle name="Porcentagem 6 3 6 2 2" xfId="14835"/>
    <cellStyle name="Porcentagem 6 3 6 2 3" xfId="10432"/>
    <cellStyle name="Porcentagem 6 3 6 3" xfId="7811"/>
    <cellStyle name="Porcentagem 6 3 6 4" xfId="13022"/>
    <cellStyle name="Porcentagem 6 3 6 5" xfId="5983"/>
    <cellStyle name="Porcentagem 6 3 7" xfId="2656"/>
    <cellStyle name="Porcentagem 6 3 7 2" xfId="13322"/>
    <cellStyle name="Porcentagem 6 3 7 3" xfId="10433"/>
    <cellStyle name="Porcentagem 6 3 8" xfId="10434"/>
    <cellStyle name="Porcentagem 6 3 9" xfId="6295"/>
    <cellStyle name="Porcentagem 6 4" xfId="625"/>
    <cellStyle name="Porcentagem 6 4 10" xfId="11551"/>
    <cellStyle name="Porcentagem 6 4 11" xfId="4512"/>
    <cellStyle name="Porcentagem 6 4 2" xfId="766"/>
    <cellStyle name="Porcentagem 6 4 2 2" xfId="1231"/>
    <cellStyle name="Porcentagem 6 4 2 2 2" xfId="1822"/>
    <cellStyle name="Porcentagem 6 4 2 2 2 2" xfId="3779"/>
    <cellStyle name="Porcentagem 6 4 2 2 2 2 2" xfId="14445"/>
    <cellStyle name="Porcentagem 6 4 2 2 2 2 3" xfId="10435"/>
    <cellStyle name="Porcentagem 6 4 2 2 2 3" xfId="10436"/>
    <cellStyle name="Porcentagem 6 4 2 2 2 4" xfId="7418"/>
    <cellStyle name="Porcentagem 6 4 2 2 2 5" xfId="12632"/>
    <cellStyle name="Porcentagem 6 4 2 2 2 6" xfId="5593"/>
    <cellStyle name="Porcentagem 6 4 2 2 3" xfId="3200"/>
    <cellStyle name="Porcentagem 6 4 2 2 3 2" xfId="13866"/>
    <cellStyle name="Porcentagem 6 4 2 2 3 3" xfId="10437"/>
    <cellStyle name="Porcentagem 6 4 2 2 4" xfId="10438"/>
    <cellStyle name="Porcentagem 6 4 2 2 5" xfId="6839"/>
    <cellStyle name="Porcentagem 6 4 2 2 6" xfId="12053"/>
    <cellStyle name="Porcentagem 6 4 2 2 7" xfId="5014"/>
    <cellStyle name="Porcentagem 6 4 2 3" xfId="1821"/>
    <cellStyle name="Porcentagem 6 4 2 3 2" xfId="3778"/>
    <cellStyle name="Porcentagem 6 4 2 3 2 2" xfId="14444"/>
    <cellStyle name="Porcentagem 6 4 2 3 2 3" xfId="10439"/>
    <cellStyle name="Porcentagem 6 4 2 3 3" xfId="10440"/>
    <cellStyle name="Porcentagem 6 4 2 3 4" xfId="7417"/>
    <cellStyle name="Porcentagem 6 4 2 3 5" xfId="12631"/>
    <cellStyle name="Porcentagem 6 4 2 3 6" xfId="5592"/>
    <cellStyle name="Porcentagem 6 4 2 4" xfId="2833"/>
    <cellStyle name="Porcentagem 6 4 2 4 2" xfId="13499"/>
    <cellStyle name="Porcentagem 6 4 2 4 3" xfId="10441"/>
    <cellStyle name="Porcentagem 6 4 2 5" xfId="10442"/>
    <cellStyle name="Porcentagem 6 4 2 6" xfId="6472"/>
    <cellStyle name="Porcentagem 6 4 2 7" xfId="11686"/>
    <cellStyle name="Porcentagem 6 4 2 8" xfId="4647"/>
    <cellStyle name="Porcentagem 6 4 3" xfId="919"/>
    <cellStyle name="Porcentagem 6 4 3 2" xfId="1823"/>
    <cellStyle name="Porcentagem 6 4 3 2 2" xfId="3780"/>
    <cellStyle name="Porcentagem 6 4 3 2 2 2" xfId="14446"/>
    <cellStyle name="Porcentagem 6 4 3 2 2 3" xfId="10443"/>
    <cellStyle name="Porcentagem 6 4 3 2 3" xfId="10444"/>
    <cellStyle name="Porcentagem 6 4 3 2 4" xfId="7419"/>
    <cellStyle name="Porcentagem 6 4 3 2 5" xfId="12633"/>
    <cellStyle name="Porcentagem 6 4 3 2 6" xfId="5594"/>
    <cellStyle name="Porcentagem 6 4 3 3" xfId="2971"/>
    <cellStyle name="Porcentagem 6 4 3 3 2" xfId="13637"/>
    <cellStyle name="Porcentagem 6 4 3 3 3" xfId="10445"/>
    <cellStyle name="Porcentagem 6 4 3 4" xfId="10446"/>
    <cellStyle name="Porcentagem 6 4 3 5" xfId="6610"/>
    <cellStyle name="Porcentagem 6 4 3 6" xfId="11824"/>
    <cellStyle name="Porcentagem 6 4 3 7" xfId="4785"/>
    <cellStyle name="Porcentagem 6 4 4" xfId="1820"/>
    <cellStyle name="Porcentagem 6 4 4 2" xfId="3777"/>
    <cellStyle name="Porcentagem 6 4 4 2 2" xfId="14443"/>
    <cellStyle name="Porcentagem 6 4 4 2 3" xfId="10447"/>
    <cellStyle name="Porcentagem 6 4 4 3" xfId="10448"/>
    <cellStyle name="Porcentagem 6 4 4 4" xfId="7416"/>
    <cellStyle name="Porcentagem 6 4 4 5" xfId="12630"/>
    <cellStyle name="Porcentagem 6 4 4 6" xfId="5591"/>
    <cellStyle name="Porcentagem 6 4 5" xfId="2226"/>
    <cellStyle name="Porcentagem 6 4 5 2" xfId="4079"/>
    <cellStyle name="Porcentagem 6 4 5 2 2" xfId="14742"/>
    <cellStyle name="Porcentagem 6 4 5 2 3" xfId="10449"/>
    <cellStyle name="Porcentagem 6 4 5 3" xfId="10450"/>
    <cellStyle name="Porcentagem 6 4 5 4" xfId="7718"/>
    <cellStyle name="Porcentagem 6 4 5 5" xfId="12929"/>
    <cellStyle name="Porcentagem 6 4 5 6" xfId="5890"/>
    <cellStyle name="Porcentagem 6 4 6" xfId="2370"/>
    <cellStyle name="Porcentagem 6 4 6 2" xfId="4214"/>
    <cellStyle name="Porcentagem 6 4 6 2 2" xfId="14877"/>
    <cellStyle name="Porcentagem 6 4 6 2 3" xfId="10451"/>
    <cellStyle name="Porcentagem 6 4 6 3" xfId="7853"/>
    <cellStyle name="Porcentagem 6 4 6 4" xfId="13064"/>
    <cellStyle name="Porcentagem 6 4 6 5" xfId="6025"/>
    <cellStyle name="Porcentagem 6 4 7" xfId="2698"/>
    <cellStyle name="Porcentagem 6 4 7 2" xfId="13364"/>
    <cellStyle name="Porcentagem 6 4 7 3" xfId="10452"/>
    <cellStyle name="Porcentagem 6 4 8" xfId="10453"/>
    <cellStyle name="Porcentagem 6 4 9" xfId="6337"/>
    <cellStyle name="Porcentagem 6 5" xfId="463"/>
    <cellStyle name="Porcentagem 6 5 2" xfId="1029"/>
    <cellStyle name="Porcentagem 6 5 2 2" xfId="1825"/>
    <cellStyle name="Porcentagem 6 5 2 2 2" xfId="3782"/>
    <cellStyle name="Porcentagem 6 5 2 2 2 2" xfId="14448"/>
    <cellStyle name="Porcentagem 6 5 2 2 2 3" xfId="10454"/>
    <cellStyle name="Porcentagem 6 5 2 2 3" xfId="10455"/>
    <cellStyle name="Porcentagem 6 5 2 2 4" xfId="7421"/>
    <cellStyle name="Porcentagem 6 5 2 2 5" xfId="12635"/>
    <cellStyle name="Porcentagem 6 5 2 2 6" xfId="5596"/>
    <cellStyle name="Porcentagem 6 5 2 3" xfId="3061"/>
    <cellStyle name="Porcentagem 6 5 2 3 2" xfId="13727"/>
    <cellStyle name="Porcentagem 6 5 2 3 3" xfId="10456"/>
    <cellStyle name="Porcentagem 6 5 2 4" xfId="10457"/>
    <cellStyle name="Porcentagem 6 5 2 5" xfId="6700"/>
    <cellStyle name="Porcentagem 6 5 2 6" xfId="11914"/>
    <cellStyle name="Porcentagem 6 5 2 7" xfId="4875"/>
    <cellStyle name="Porcentagem 6 5 3" xfId="1824"/>
    <cellStyle name="Porcentagem 6 5 3 2" xfId="3781"/>
    <cellStyle name="Porcentagem 6 5 3 2 2" xfId="14447"/>
    <cellStyle name="Porcentagem 6 5 3 2 3" xfId="10458"/>
    <cellStyle name="Porcentagem 6 5 3 3" xfId="10459"/>
    <cellStyle name="Porcentagem 6 5 3 4" xfId="7420"/>
    <cellStyle name="Porcentagem 6 5 3 5" xfId="12634"/>
    <cellStyle name="Porcentagem 6 5 3 6" xfId="5595"/>
    <cellStyle name="Porcentagem 6 5 4" xfId="2609"/>
    <cellStyle name="Porcentagem 6 5 4 2" xfId="13275"/>
    <cellStyle name="Porcentagem 6 5 4 3" xfId="10460"/>
    <cellStyle name="Porcentagem 6 5 5" xfId="10461"/>
    <cellStyle name="Porcentagem 6 5 6" xfId="6248"/>
    <cellStyle name="Porcentagem 6 5 7" xfId="11462"/>
    <cellStyle name="Porcentagem 6 5 8" xfId="4423"/>
    <cellStyle name="Porcentagem 6 6" xfId="676"/>
    <cellStyle name="Porcentagem 6 6 2" xfId="1142"/>
    <cellStyle name="Porcentagem 6 6 2 2" xfId="1827"/>
    <cellStyle name="Porcentagem 6 6 2 2 2" xfId="3784"/>
    <cellStyle name="Porcentagem 6 6 2 2 2 2" xfId="14450"/>
    <cellStyle name="Porcentagem 6 6 2 2 2 3" xfId="10462"/>
    <cellStyle name="Porcentagem 6 6 2 2 3" xfId="10463"/>
    <cellStyle name="Porcentagem 6 6 2 2 4" xfId="7423"/>
    <cellStyle name="Porcentagem 6 6 2 2 5" xfId="12637"/>
    <cellStyle name="Porcentagem 6 6 2 2 6" xfId="5598"/>
    <cellStyle name="Porcentagem 6 6 2 3" xfId="3111"/>
    <cellStyle name="Porcentagem 6 6 2 3 2" xfId="13777"/>
    <cellStyle name="Porcentagem 6 6 2 3 3" xfId="10464"/>
    <cellStyle name="Porcentagem 6 6 2 4" xfId="10465"/>
    <cellStyle name="Porcentagem 6 6 2 5" xfId="6750"/>
    <cellStyle name="Porcentagem 6 6 2 6" xfId="11964"/>
    <cellStyle name="Porcentagem 6 6 2 7" xfId="4925"/>
    <cellStyle name="Porcentagem 6 6 3" xfId="1826"/>
    <cellStyle name="Porcentagem 6 6 3 2" xfId="3783"/>
    <cellStyle name="Porcentagem 6 6 3 2 2" xfId="14449"/>
    <cellStyle name="Porcentagem 6 6 3 2 3" xfId="10466"/>
    <cellStyle name="Porcentagem 6 6 3 3" xfId="10467"/>
    <cellStyle name="Porcentagem 6 6 3 4" xfId="7422"/>
    <cellStyle name="Porcentagem 6 6 3 5" xfId="12636"/>
    <cellStyle name="Porcentagem 6 6 3 6" xfId="5597"/>
    <cellStyle name="Porcentagem 6 6 4" xfId="2744"/>
    <cellStyle name="Porcentagem 6 6 4 2" xfId="13410"/>
    <cellStyle name="Porcentagem 6 6 4 3" xfId="10468"/>
    <cellStyle name="Porcentagem 6 6 5" xfId="10469"/>
    <cellStyle name="Porcentagem 6 6 6" xfId="6383"/>
    <cellStyle name="Porcentagem 6 6 7" xfId="11597"/>
    <cellStyle name="Porcentagem 6 6 8" xfId="4558"/>
    <cellStyle name="Porcentagem 6 7" xfId="347"/>
    <cellStyle name="Porcentagem 6 7 2" xfId="972"/>
    <cellStyle name="Porcentagem 6 7 2 2" xfId="1829"/>
    <cellStyle name="Porcentagem 6 7 2 2 2" xfId="3786"/>
    <cellStyle name="Porcentagem 6 7 2 2 2 2" xfId="14452"/>
    <cellStyle name="Porcentagem 6 7 2 2 2 3" xfId="10470"/>
    <cellStyle name="Porcentagem 6 7 2 2 3" xfId="10471"/>
    <cellStyle name="Porcentagem 6 7 2 2 4" xfId="7425"/>
    <cellStyle name="Porcentagem 6 7 2 2 5" xfId="12639"/>
    <cellStyle name="Porcentagem 6 7 2 2 6" xfId="5600"/>
    <cellStyle name="Porcentagem 6 7 2 3" xfId="3017"/>
    <cellStyle name="Porcentagem 6 7 2 3 2" xfId="13683"/>
    <cellStyle name="Porcentagem 6 7 2 3 3" xfId="10472"/>
    <cellStyle name="Porcentagem 6 7 2 4" xfId="10473"/>
    <cellStyle name="Porcentagem 6 7 2 5" xfId="6656"/>
    <cellStyle name="Porcentagem 6 7 2 6" xfId="11870"/>
    <cellStyle name="Porcentagem 6 7 2 7" xfId="4831"/>
    <cellStyle name="Porcentagem 6 7 3" xfId="1828"/>
    <cellStyle name="Porcentagem 6 7 3 2" xfId="3785"/>
    <cellStyle name="Porcentagem 6 7 3 2 2" xfId="14451"/>
    <cellStyle name="Porcentagem 6 7 3 2 3" xfId="10474"/>
    <cellStyle name="Porcentagem 6 7 3 3" xfId="10475"/>
    <cellStyle name="Porcentagem 6 7 3 4" xfId="7424"/>
    <cellStyle name="Porcentagem 6 7 3 5" xfId="12638"/>
    <cellStyle name="Porcentagem 6 7 3 6" xfId="5599"/>
    <cellStyle name="Porcentagem 6 7 4" xfId="2560"/>
    <cellStyle name="Porcentagem 6 7 4 2" xfId="13226"/>
    <cellStyle name="Porcentagem 6 7 4 3" xfId="10476"/>
    <cellStyle name="Porcentagem 6 7 5" xfId="10477"/>
    <cellStyle name="Porcentagem 6 7 6" xfId="6199"/>
    <cellStyle name="Porcentagem 6 7 7" xfId="11413"/>
    <cellStyle name="Porcentagem 6 7 8" xfId="4374"/>
    <cellStyle name="Porcentagem 6 8" xfId="825"/>
    <cellStyle name="Porcentagem 6 8 2" xfId="1830"/>
    <cellStyle name="Porcentagem 6 8 2 2" xfId="3787"/>
    <cellStyle name="Porcentagem 6 8 2 2 2" xfId="14453"/>
    <cellStyle name="Porcentagem 6 8 2 2 3" xfId="10478"/>
    <cellStyle name="Porcentagem 6 8 2 3" xfId="10479"/>
    <cellStyle name="Porcentagem 6 8 2 4" xfId="7426"/>
    <cellStyle name="Porcentagem 6 8 2 5" xfId="12640"/>
    <cellStyle name="Porcentagem 6 8 2 6" xfId="5601"/>
    <cellStyle name="Porcentagem 6 8 3" xfId="2882"/>
    <cellStyle name="Porcentagem 6 8 3 2" xfId="13548"/>
    <cellStyle name="Porcentagem 6 8 3 3" xfId="10480"/>
    <cellStyle name="Porcentagem 6 8 4" xfId="10481"/>
    <cellStyle name="Porcentagem 6 8 5" xfId="6521"/>
    <cellStyle name="Porcentagem 6 8 6" xfId="11735"/>
    <cellStyle name="Porcentagem 6 8 7" xfId="4696"/>
    <cellStyle name="Porcentagem 6 9" xfId="1292"/>
    <cellStyle name="Porcentagem 6 9 2" xfId="3249"/>
    <cellStyle name="Porcentagem 6 9 2 2" xfId="13915"/>
    <cellStyle name="Porcentagem 6 9 2 3" xfId="10482"/>
    <cellStyle name="Porcentagem 6 9 3" xfId="10483"/>
    <cellStyle name="Porcentagem 6 9 4" xfId="6888"/>
    <cellStyle name="Porcentagem 6 9 5" xfId="12102"/>
    <cellStyle name="Porcentagem 6 9 6" xfId="5063"/>
    <cellStyle name="Porcentagem 7" xfId="254"/>
    <cellStyle name="Porcentagem 7 2" xfId="994"/>
    <cellStyle name="Porcentagem 8" xfId="2242"/>
    <cellStyle name="Result" xfId="12"/>
    <cellStyle name="Result2" xfId="13"/>
    <cellStyle name="Saída 2" xfId="2090"/>
    <cellStyle name="Saída 2 2" xfId="2426"/>
    <cellStyle name="Sep. milhar [0]" xfId="89"/>
    <cellStyle name="Separador de m" xfId="90"/>
    <cellStyle name="Separador de milhares 2" xfId="15"/>
    <cellStyle name="Separador de milhares 2 2" xfId="21"/>
    <cellStyle name="Separador de milhares 2 2 2" xfId="576"/>
    <cellStyle name="Separador de milhares 2 2 2 2" xfId="1102"/>
    <cellStyle name="Separador de milhares 2 2 3" xfId="465"/>
    <cellStyle name="Separador de milhares 2 2 4" xfId="349"/>
    <cellStyle name="Separador de milhares 2 3" xfId="575"/>
    <cellStyle name="Separador de milhares 2 3 2" xfId="1101"/>
    <cellStyle name="Separador de milhares 2 4" xfId="379"/>
    <cellStyle name="Separador de milhares 2 5" xfId="263"/>
    <cellStyle name="Separador de milhares 3" xfId="22"/>
    <cellStyle name="Separador de milhares 4" xfId="16"/>
    <cellStyle name="Sepavador de milhares [0]_Pasta2" xfId="91"/>
    <cellStyle name="Standard_RP100_01 (metr.)" xfId="92"/>
    <cellStyle name="Texto de Aviso 2" xfId="2091"/>
    <cellStyle name="Texto de Aviso 2 2" xfId="2427"/>
    <cellStyle name="Texto Explicativo 2" xfId="2092"/>
    <cellStyle name="Texto Explicativo 2 2" xfId="2428"/>
    <cellStyle name="Título 1 2" xfId="2093"/>
    <cellStyle name="Título 1 2 2" xfId="2429"/>
    <cellStyle name="Título 2 2" xfId="2094"/>
    <cellStyle name="Título 2 2 2" xfId="2430"/>
    <cellStyle name="Título 3 2" xfId="2095"/>
    <cellStyle name="Título 3 2 2" xfId="2431"/>
    <cellStyle name="Título 4 2" xfId="2096"/>
    <cellStyle name="Título 4 2 2" xfId="2432"/>
    <cellStyle name="Titulo1" xfId="93"/>
    <cellStyle name="Titulo2" xfId="94"/>
    <cellStyle name="Vírgula" xfId="14" builtinId="3"/>
    <cellStyle name="Vírgula 10" xfId="96"/>
    <cellStyle name="Vírgula 10 10" xfId="238"/>
    <cellStyle name="Vírgula 10 10 2" xfId="2518"/>
    <cellStyle name="Vírgula 10 10 2 2" xfId="13184"/>
    <cellStyle name="Vírgula 10 10 2 3" xfId="10484"/>
    <cellStyle name="Vírgula 10 10 3" xfId="10485"/>
    <cellStyle name="Vírgula 10 10 4" xfId="6157"/>
    <cellStyle name="Vírgula 10 10 5" xfId="11371"/>
    <cellStyle name="Vírgula 10 10 6" xfId="4332"/>
    <cellStyle name="Vírgula 10 11" xfId="2134"/>
    <cellStyle name="Vírgula 10 11 2" xfId="3991"/>
    <cellStyle name="Vírgula 10 11 2 2" xfId="14654"/>
    <cellStyle name="Vírgula 10 11 2 3" xfId="10486"/>
    <cellStyle name="Vírgula 10 11 3" xfId="10487"/>
    <cellStyle name="Vírgula 10 11 4" xfId="7630"/>
    <cellStyle name="Vírgula 10 11 5" xfId="12841"/>
    <cellStyle name="Vírgula 10 11 6" xfId="5802"/>
    <cellStyle name="Vírgula 10 12" xfId="2283"/>
    <cellStyle name="Vírgula 10 12 2" xfId="4127"/>
    <cellStyle name="Vírgula 10 12 2 2" xfId="14790"/>
    <cellStyle name="Vírgula 10 12 2 3" xfId="10488"/>
    <cellStyle name="Vírgula 10 12 3" xfId="7766"/>
    <cellStyle name="Vírgula 10 12 4" xfId="12977"/>
    <cellStyle name="Vírgula 10 12 5" xfId="5938"/>
    <cellStyle name="Vírgula 10 13" xfId="2454"/>
    <cellStyle name="Vírgula 10 13 2" xfId="10489"/>
    <cellStyle name="Vírgula 10 13 3" xfId="13122"/>
    <cellStyle name="Vírgula 10 13 4" xfId="6053"/>
    <cellStyle name="Vírgula 10 14" xfId="10490"/>
    <cellStyle name="Vírgula 10 15" xfId="6093"/>
    <cellStyle name="Vírgula 10 16" xfId="11309"/>
    <cellStyle name="Vírgula 10 17" xfId="4270"/>
    <cellStyle name="Vírgula 10 2" xfId="145"/>
    <cellStyle name="Vírgula 10 2 10" xfId="2135"/>
    <cellStyle name="Vírgula 10 2 10 2" xfId="3992"/>
    <cellStyle name="Vírgula 10 2 10 2 2" xfId="14655"/>
    <cellStyle name="Vírgula 10 2 10 2 3" xfId="10491"/>
    <cellStyle name="Vírgula 10 2 10 3" xfId="10492"/>
    <cellStyle name="Vírgula 10 2 10 4" xfId="7631"/>
    <cellStyle name="Vírgula 10 2 10 5" xfId="12842"/>
    <cellStyle name="Vírgula 10 2 10 6" xfId="5803"/>
    <cellStyle name="Vírgula 10 2 11" xfId="2284"/>
    <cellStyle name="Vírgula 10 2 11 2" xfId="4128"/>
    <cellStyle name="Vírgula 10 2 11 2 2" xfId="14791"/>
    <cellStyle name="Vírgula 10 2 11 2 3" xfId="10493"/>
    <cellStyle name="Vírgula 10 2 11 3" xfId="7767"/>
    <cellStyle name="Vírgula 10 2 11 4" xfId="12978"/>
    <cellStyle name="Vírgula 10 2 11 5" xfId="5939"/>
    <cellStyle name="Vírgula 10 2 12" xfId="2481"/>
    <cellStyle name="Vírgula 10 2 12 2" xfId="10494"/>
    <cellStyle name="Vírgula 10 2 12 3" xfId="13149"/>
    <cellStyle name="Vírgula 10 2 12 4" xfId="6076"/>
    <cellStyle name="Vírgula 10 2 13" xfId="10495"/>
    <cellStyle name="Vírgula 10 2 14" xfId="6120"/>
    <cellStyle name="Vírgula 10 2 15" xfId="11336"/>
    <cellStyle name="Vírgula 10 2 16" xfId="4297"/>
    <cellStyle name="Vírgula 10 2 2" xfId="578"/>
    <cellStyle name="Vírgula 10 2 2 10" xfId="11512"/>
    <cellStyle name="Vírgula 10 2 2 11" xfId="4473"/>
    <cellStyle name="Vírgula 10 2 2 2" xfId="727"/>
    <cellStyle name="Vírgula 10 2 2 2 2" xfId="1192"/>
    <cellStyle name="Vírgula 10 2 2 2 2 2" xfId="1833"/>
    <cellStyle name="Vírgula 10 2 2 2 2 2 2" xfId="3790"/>
    <cellStyle name="Vírgula 10 2 2 2 2 2 2 2" xfId="14456"/>
    <cellStyle name="Vírgula 10 2 2 2 2 2 2 3" xfId="10496"/>
    <cellStyle name="Vírgula 10 2 2 2 2 2 3" xfId="10497"/>
    <cellStyle name="Vírgula 10 2 2 2 2 2 4" xfId="7429"/>
    <cellStyle name="Vírgula 10 2 2 2 2 2 5" xfId="12643"/>
    <cellStyle name="Vírgula 10 2 2 2 2 2 6" xfId="5604"/>
    <cellStyle name="Vírgula 10 2 2 2 2 3" xfId="3161"/>
    <cellStyle name="Vírgula 10 2 2 2 2 3 2" xfId="13827"/>
    <cellStyle name="Vírgula 10 2 2 2 2 3 3" xfId="10498"/>
    <cellStyle name="Vírgula 10 2 2 2 2 4" xfId="10499"/>
    <cellStyle name="Vírgula 10 2 2 2 2 5" xfId="6800"/>
    <cellStyle name="Vírgula 10 2 2 2 2 6" xfId="12014"/>
    <cellStyle name="Vírgula 10 2 2 2 2 7" xfId="4975"/>
    <cellStyle name="Vírgula 10 2 2 2 3" xfId="1832"/>
    <cellStyle name="Vírgula 10 2 2 2 3 2" xfId="3789"/>
    <cellStyle name="Vírgula 10 2 2 2 3 2 2" xfId="14455"/>
    <cellStyle name="Vírgula 10 2 2 2 3 2 3" xfId="10500"/>
    <cellStyle name="Vírgula 10 2 2 2 3 3" xfId="10501"/>
    <cellStyle name="Vírgula 10 2 2 2 3 4" xfId="7428"/>
    <cellStyle name="Vírgula 10 2 2 2 3 5" xfId="12642"/>
    <cellStyle name="Vírgula 10 2 2 2 3 6" xfId="5603"/>
    <cellStyle name="Vírgula 10 2 2 2 4" xfId="2794"/>
    <cellStyle name="Vírgula 10 2 2 2 4 2" xfId="13460"/>
    <cellStyle name="Vírgula 10 2 2 2 4 3" xfId="10502"/>
    <cellStyle name="Vírgula 10 2 2 2 5" xfId="10503"/>
    <cellStyle name="Vírgula 10 2 2 2 6" xfId="6433"/>
    <cellStyle name="Vírgula 10 2 2 2 7" xfId="11647"/>
    <cellStyle name="Vírgula 10 2 2 2 8" xfId="4608"/>
    <cellStyle name="Vírgula 10 2 2 3" xfId="879"/>
    <cellStyle name="Vírgula 10 2 2 3 2" xfId="1834"/>
    <cellStyle name="Vírgula 10 2 2 3 2 2" xfId="3791"/>
    <cellStyle name="Vírgula 10 2 2 3 2 2 2" xfId="14457"/>
    <cellStyle name="Vírgula 10 2 2 3 2 2 3" xfId="10504"/>
    <cellStyle name="Vírgula 10 2 2 3 2 3" xfId="10505"/>
    <cellStyle name="Vírgula 10 2 2 3 2 4" xfId="7430"/>
    <cellStyle name="Vírgula 10 2 2 3 2 5" xfId="12644"/>
    <cellStyle name="Vírgula 10 2 2 3 2 6" xfId="5605"/>
    <cellStyle name="Vírgula 10 2 2 3 3" xfId="2932"/>
    <cellStyle name="Vírgula 10 2 2 3 3 2" xfId="13598"/>
    <cellStyle name="Vírgula 10 2 2 3 3 3" xfId="10506"/>
    <cellStyle name="Vírgula 10 2 2 3 4" xfId="10507"/>
    <cellStyle name="Vírgula 10 2 2 3 5" xfId="6571"/>
    <cellStyle name="Vírgula 10 2 2 3 6" xfId="11785"/>
    <cellStyle name="Vírgula 10 2 2 3 7" xfId="4746"/>
    <cellStyle name="Vírgula 10 2 2 4" xfId="1831"/>
    <cellStyle name="Vírgula 10 2 2 4 2" xfId="3788"/>
    <cellStyle name="Vírgula 10 2 2 4 2 2" xfId="14454"/>
    <cellStyle name="Vírgula 10 2 2 4 2 3" xfId="10508"/>
    <cellStyle name="Vírgula 10 2 2 4 3" xfId="10509"/>
    <cellStyle name="Vírgula 10 2 2 4 4" xfId="7427"/>
    <cellStyle name="Vírgula 10 2 2 4 5" xfId="12641"/>
    <cellStyle name="Vírgula 10 2 2 4 6" xfId="5602"/>
    <cellStyle name="Vírgula 10 2 2 5" xfId="2187"/>
    <cellStyle name="Vírgula 10 2 2 5 2" xfId="4040"/>
    <cellStyle name="Vírgula 10 2 2 5 2 2" xfId="14703"/>
    <cellStyle name="Vírgula 10 2 2 5 2 3" xfId="10510"/>
    <cellStyle name="Vírgula 10 2 2 5 3" xfId="10511"/>
    <cellStyle name="Vírgula 10 2 2 5 4" xfId="7679"/>
    <cellStyle name="Vírgula 10 2 2 5 5" xfId="12890"/>
    <cellStyle name="Vírgula 10 2 2 5 6" xfId="5851"/>
    <cellStyle name="Vírgula 10 2 2 6" xfId="2331"/>
    <cellStyle name="Vírgula 10 2 2 6 2" xfId="4175"/>
    <cellStyle name="Vírgula 10 2 2 6 2 2" xfId="14838"/>
    <cellStyle name="Vírgula 10 2 2 6 2 3" xfId="10512"/>
    <cellStyle name="Vírgula 10 2 2 6 3" xfId="7814"/>
    <cellStyle name="Vírgula 10 2 2 6 4" xfId="13025"/>
    <cellStyle name="Vírgula 10 2 2 6 5" xfId="5986"/>
    <cellStyle name="Vírgula 10 2 2 7" xfId="2659"/>
    <cellStyle name="Vírgula 10 2 2 7 2" xfId="13325"/>
    <cellStyle name="Vírgula 10 2 2 7 3" xfId="10513"/>
    <cellStyle name="Vírgula 10 2 2 8" xfId="10514"/>
    <cellStyle name="Vírgula 10 2 2 9" xfId="6298"/>
    <cellStyle name="Vírgula 10 2 3" xfId="628"/>
    <cellStyle name="Vírgula 10 2 3 10" xfId="11554"/>
    <cellStyle name="Vírgula 10 2 3 11" xfId="4515"/>
    <cellStyle name="Vírgula 10 2 3 2" xfId="769"/>
    <cellStyle name="Vírgula 10 2 3 2 2" xfId="1234"/>
    <cellStyle name="Vírgula 10 2 3 2 2 2" xfId="1837"/>
    <cellStyle name="Vírgula 10 2 3 2 2 2 2" xfId="3794"/>
    <cellStyle name="Vírgula 10 2 3 2 2 2 2 2" xfId="14460"/>
    <cellStyle name="Vírgula 10 2 3 2 2 2 2 3" xfId="10515"/>
    <cellStyle name="Vírgula 10 2 3 2 2 2 3" xfId="10516"/>
    <cellStyle name="Vírgula 10 2 3 2 2 2 4" xfId="7433"/>
    <cellStyle name="Vírgula 10 2 3 2 2 2 5" xfId="12647"/>
    <cellStyle name="Vírgula 10 2 3 2 2 2 6" xfId="5608"/>
    <cellStyle name="Vírgula 10 2 3 2 2 3" xfId="3203"/>
    <cellStyle name="Vírgula 10 2 3 2 2 3 2" xfId="13869"/>
    <cellStyle name="Vírgula 10 2 3 2 2 3 3" xfId="10517"/>
    <cellStyle name="Vírgula 10 2 3 2 2 4" xfId="10518"/>
    <cellStyle name="Vírgula 10 2 3 2 2 5" xfId="6842"/>
    <cellStyle name="Vírgula 10 2 3 2 2 6" xfId="12056"/>
    <cellStyle name="Vírgula 10 2 3 2 2 7" xfId="5017"/>
    <cellStyle name="Vírgula 10 2 3 2 3" xfId="1836"/>
    <cellStyle name="Vírgula 10 2 3 2 3 2" xfId="3793"/>
    <cellStyle name="Vírgula 10 2 3 2 3 2 2" xfId="14459"/>
    <cellStyle name="Vírgula 10 2 3 2 3 2 3" xfId="10519"/>
    <cellStyle name="Vírgula 10 2 3 2 3 3" xfId="10520"/>
    <cellStyle name="Vírgula 10 2 3 2 3 4" xfId="7432"/>
    <cellStyle name="Vírgula 10 2 3 2 3 5" xfId="12646"/>
    <cellStyle name="Vírgula 10 2 3 2 3 6" xfId="5607"/>
    <cellStyle name="Vírgula 10 2 3 2 4" xfId="2836"/>
    <cellStyle name="Vírgula 10 2 3 2 4 2" xfId="13502"/>
    <cellStyle name="Vírgula 10 2 3 2 4 3" xfId="10521"/>
    <cellStyle name="Vírgula 10 2 3 2 5" xfId="10522"/>
    <cellStyle name="Vírgula 10 2 3 2 6" xfId="6475"/>
    <cellStyle name="Vírgula 10 2 3 2 7" xfId="11689"/>
    <cellStyle name="Vírgula 10 2 3 2 8" xfId="4650"/>
    <cellStyle name="Vírgula 10 2 3 3" xfId="922"/>
    <cellStyle name="Vírgula 10 2 3 3 2" xfId="1838"/>
    <cellStyle name="Vírgula 10 2 3 3 2 2" xfId="3795"/>
    <cellStyle name="Vírgula 10 2 3 3 2 2 2" xfId="14461"/>
    <cellStyle name="Vírgula 10 2 3 3 2 2 3" xfId="10523"/>
    <cellStyle name="Vírgula 10 2 3 3 2 3" xfId="10524"/>
    <cellStyle name="Vírgula 10 2 3 3 2 4" xfId="7434"/>
    <cellStyle name="Vírgula 10 2 3 3 2 5" xfId="12648"/>
    <cellStyle name="Vírgula 10 2 3 3 2 6" xfId="5609"/>
    <cellStyle name="Vírgula 10 2 3 3 3" xfId="2974"/>
    <cellStyle name="Vírgula 10 2 3 3 3 2" xfId="13640"/>
    <cellStyle name="Vírgula 10 2 3 3 3 3" xfId="10525"/>
    <cellStyle name="Vírgula 10 2 3 3 4" xfId="10526"/>
    <cellStyle name="Vírgula 10 2 3 3 5" xfId="6613"/>
    <cellStyle name="Vírgula 10 2 3 3 6" xfId="11827"/>
    <cellStyle name="Vírgula 10 2 3 3 7" xfId="4788"/>
    <cellStyle name="Vírgula 10 2 3 4" xfId="1835"/>
    <cellStyle name="Vírgula 10 2 3 4 2" xfId="3792"/>
    <cellStyle name="Vírgula 10 2 3 4 2 2" xfId="14458"/>
    <cellStyle name="Vírgula 10 2 3 4 2 3" xfId="10527"/>
    <cellStyle name="Vírgula 10 2 3 4 3" xfId="10528"/>
    <cellStyle name="Vírgula 10 2 3 4 4" xfId="7431"/>
    <cellStyle name="Vírgula 10 2 3 4 5" xfId="12645"/>
    <cellStyle name="Vírgula 10 2 3 4 6" xfId="5606"/>
    <cellStyle name="Vírgula 10 2 3 5" xfId="2229"/>
    <cellStyle name="Vírgula 10 2 3 5 2" xfId="4082"/>
    <cellStyle name="Vírgula 10 2 3 5 2 2" xfId="14745"/>
    <cellStyle name="Vírgula 10 2 3 5 2 3" xfId="10529"/>
    <cellStyle name="Vírgula 10 2 3 5 3" xfId="10530"/>
    <cellStyle name="Vírgula 10 2 3 5 4" xfId="7721"/>
    <cellStyle name="Vírgula 10 2 3 5 5" xfId="12932"/>
    <cellStyle name="Vírgula 10 2 3 5 6" xfId="5893"/>
    <cellStyle name="Vírgula 10 2 3 6" xfId="2373"/>
    <cellStyle name="Vírgula 10 2 3 6 2" xfId="4217"/>
    <cellStyle name="Vírgula 10 2 3 6 2 2" xfId="14880"/>
    <cellStyle name="Vírgula 10 2 3 6 2 3" xfId="10531"/>
    <cellStyle name="Vírgula 10 2 3 6 3" xfId="7856"/>
    <cellStyle name="Vírgula 10 2 3 6 4" xfId="13067"/>
    <cellStyle name="Vírgula 10 2 3 6 5" xfId="6028"/>
    <cellStyle name="Vírgula 10 2 3 7" xfId="2701"/>
    <cellStyle name="Vírgula 10 2 3 7 2" xfId="13367"/>
    <cellStyle name="Vírgula 10 2 3 7 3" xfId="10532"/>
    <cellStyle name="Vírgula 10 2 3 8" xfId="10533"/>
    <cellStyle name="Vírgula 10 2 3 9" xfId="6340"/>
    <cellStyle name="Vírgula 10 2 4" xfId="467"/>
    <cellStyle name="Vírgula 10 2 4 2" xfId="1032"/>
    <cellStyle name="Vírgula 10 2 4 2 2" xfId="1840"/>
    <cellStyle name="Vírgula 10 2 4 2 2 2" xfId="3797"/>
    <cellStyle name="Vírgula 10 2 4 2 2 2 2" xfId="14463"/>
    <cellStyle name="Vírgula 10 2 4 2 2 2 3" xfId="10534"/>
    <cellStyle name="Vírgula 10 2 4 2 2 3" xfId="10535"/>
    <cellStyle name="Vírgula 10 2 4 2 2 4" xfId="7436"/>
    <cellStyle name="Vírgula 10 2 4 2 2 5" xfId="12650"/>
    <cellStyle name="Vírgula 10 2 4 2 2 6" xfId="5611"/>
    <cellStyle name="Vírgula 10 2 4 2 3" xfId="3064"/>
    <cellStyle name="Vírgula 10 2 4 2 3 2" xfId="13730"/>
    <cellStyle name="Vírgula 10 2 4 2 3 3" xfId="10536"/>
    <cellStyle name="Vírgula 10 2 4 2 4" xfId="10537"/>
    <cellStyle name="Vírgula 10 2 4 2 5" xfId="6703"/>
    <cellStyle name="Vírgula 10 2 4 2 6" xfId="11917"/>
    <cellStyle name="Vírgula 10 2 4 2 7" xfId="4878"/>
    <cellStyle name="Vírgula 10 2 4 3" xfId="1839"/>
    <cellStyle name="Vírgula 10 2 4 3 2" xfId="3796"/>
    <cellStyle name="Vírgula 10 2 4 3 2 2" xfId="14462"/>
    <cellStyle name="Vírgula 10 2 4 3 2 3" xfId="10538"/>
    <cellStyle name="Vírgula 10 2 4 3 3" xfId="10539"/>
    <cellStyle name="Vírgula 10 2 4 3 4" xfId="7435"/>
    <cellStyle name="Vírgula 10 2 4 3 5" xfId="12649"/>
    <cellStyle name="Vírgula 10 2 4 3 6" xfId="5610"/>
    <cellStyle name="Vírgula 10 2 4 4" xfId="2612"/>
    <cellStyle name="Vírgula 10 2 4 4 2" xfId="13278"/>
    <cellStyle name="Vírgula 10 2 4 4 3" xfId="10540"/>
    <cellStyle name="Vírgula 10 2 4 5" xfId="10541"/>
    <cellStyle name="Vírgula 10 2 4 6" xfId="6251"/>
    <cellStyle name="Vírgula 10 2 4 7" xfId="11465"/>
    <cellStyle name="Vírgula 10 2 4 8" xfId="4426"/>
    <cellStyle name="Vírgula 10 2 5" xfId="679"/>
    <cellStyle name="Vírgula 10 2 5 2" xfId="1145"/>
    <cellStyle name="Vírgula 10 2 5 2 2" xfId="1842"/>
    <cellStyle name="Vírgula 10 2 5 2 2 2" xfId="3799"/>
    <cellStyle name="Vírgula 10 2 5 2 2 2 2" xfId="14465"/>
    <cellStyle name="Vírgula 10 2 5 2 2 2 3" xfId="10542"/>
    <cellStyle name="Vírgula 10 2 5 2 2 3" xfId="10543"/>
    <cellStyle name="Vírgula 10 2 5 2 2 4" xfId="7438"/>
    <cellStyle name="Vírgula 10 2 5 2 2 5" xfId="12652"/>
    <cellStyle name="Vírgula 10 2 5 2 2 6" xfId="5613"/>
    <cellStyle name="Vírgula 10 2 5 2 3" xfId="3114"/>
    <cellStyle name="Vírgula 10 2 5 2 3 2" xfId="13780"/>
    <cellStyle name="Vírgula 10 2 5 2 3 3" xfId="10544"/>
    <cellStyle name="Vírgula 10 2 5 2 4" xfId="10545"/>
    <cellStyle name="Vírgula 10 2 5 2 5" xfId="6753"/>
    <cellStyle name="Vírgula 10 2 5 2 6" xfId="11967"/>
    <cellStyle name="Vírgula 10 2 5 2 7" xfId="4928"/>
    <cellStyle name="Vírgula 10 2 5 3" xfId="1841"/>
    <cellStyle name="Vírgula 10 2 5 3 2" xfId="3798"/>
    <cellStyle name="Vírgula 10 2 5 3 2 2" xfId="14464"/>
    <cellStyle name="Vírgula 10 2 5 3 2 3" xfId="10546"/>
    <cellStyle name="Vírgula 10 2 5 3 3" xfId="10547"/>
    <cellStyle name="Vírgula 10 2 5 3 4" xfId="7437"/>
    <cellStyle name="Vírgula 10 2 5 3 5" xfId="12651"/>
    <cellStyle name="Vírgula 10 2 5 3 6" xfId="5612"/>
    <cellStyle name="Vírgula 10 2 5 4" xfId="2747"/>
    <cellStyle name="Vírgula 10 2 5 4 2" xfId="13413"/>
    <cellStyle name="Vírgula 10 2 5 4 3" xfId="10548"/>
    <cellStyle name="Vírgula 10 2 5 5" xfId="10549"/>
    <cellStyle name="Vírgula 10 2 5 6" xfId="6386"/>
    <cellStyle name="Vírgula 10 2 5 7" xfId="11600"/>
    <cellStyle name="Vírgula 10 2 5 8" xfId="4561"/>
    <cellStyle name="Vírgula 10 2 6" xfId="351"/>
    <cellStyle name="Vírgula 10 2 6 2" xfId="975"/>
    <cellStyle name="Vírgula 10 2 6 2 2" xfId="1844"/>
    <cellStyle name="Vírgula 10 2 6 2 2 2" xfId="3801"/>
    <cellStyle name="Vírgula 10 2 6 2 2 2 2" xfId="14467"/>
    <cellStyle name="Vírgula 10 2 6 2 2 2 3" xfId="10550"/>
    <cellStyle name="Vírgula 10 2 6 2 2 3" xfId="10551"/>
    <cellStyle name="Vírgula 10 2 6 2 2 4" xfId="7440"/>
    <cellStyle name="Vírgula 10 2 6 2 2 5" xfId="12654"/>
    <cellStyle name="Vírgula 10 2 6 2 2 6" xfId="5615"/>
    <cellStyle name="Vírgula 10 2 6 2 3" xfId="3020"/>
    <cellStyle name="Vírgula 10 2 6 2 3 2" xfId="13686"/>
    <cellStyle name="Vírgula 10 2 6 2 3 3" xfId="10552"/>
    <cellStyle name="Vírgula 10 2 6 2 4" xfId="10553"/>
    <cellStyle name="Vírgula 10 2 6 2 5" xfId="6659"/>
    <cellStyle name="Vírgula 10 2 6 2 6" xfId="11873"/>
    <cellStyle name="Vírgula 10 2 6 2 7" xfId="4834"/>
    <cellStyle name="Vírgula 10 2 6 3" xfId="1843"/>
    <cellStyle name="Vírgula 10 2 6 3 2" xfId="3800"/>
    <cellStyle name="Vírgula 10 2 6 3 2 2" xfId="14466"/>
    <cellStyle name="Vírgula 10 2 6 3 2 3" xfId="10554"/>
    <cellStyle name="Vírgula 10 2 6 3 3" xfId="10555"/>
    <cellStyle name="Vírgula 10 2 6 3 4" xfId="7439"/>
    <cellStyle name="Vírgula 10 2 6 3 5" xfId="12653"/>
    <cellStyle name="Vírgula 10 2 6 3 6" xfId="5614"/>
    <cellStyle name="Vírgula 10 2 6 4" xfId="2563"/>
    <cellStyle name="Vírgula 10 2 6 4 2" xfId="13229"/>
    <cellStyle name="Vírgula 10 2 6 4 3" xfId="10556"/>
    <cellStyle name="Vírgula 10 2 6 5" xfId="10557"/>
    <cellStyle name="Vírgula 10 2 6 6" xfId="6202"/>
    <cellStyle name="Vírgula 10 2 6 7" xfId="11416"/>
    <cellStyle name="Vírgula 10 2 6 8" xfId="4377"/>
    <cellStyle name="Vírgula 10 2 7" xfId="829"/>
    <cellStyle name="Vírgula 10 2 7 2" xfId="1845"/>
    <cellStyle name="Vírgula 10 2 7 2 2" xfId="3802"/>
    <cellStyle name="Vírgula 10 2 7 2 2 2" xfId="14468"/>
    <cellStyle name="Vírgula 10 2 7 2 2 3" xfId="10558"/>
    <cellStyle name="Vírgula 10 2 7 2 3" xfId="10559"/>
    <cellStyle name="Vírgula 10 2 7 2 4" xfId="7441"/>
    <cellStyle name="Vírgula 10 2 7 2 5" xfId="12655"/>
    <cellStyle name="Vírgula 10 2 7 2 6" xfId="5616"/>
    <cellStyle name="Vírgula 10 2 7 3" xfId="2885"/>
    <cellStyle name="Vírgula 10 2 7 3 2" xfId="13551"/>
    <cellStyle name="Vírgula 10 2 7 3 3" xfId="10560"/>
    <cellStyle name="Vírgula 10 2 7 4" xfId="10561"/>
    <cellStyle name="Vírgula 10 2 7 5" xfId="6524"/>
    <cellStyle name="Vírgula 10 2 7 6" xfId="11738"/>
    <cellStyle name="Vírgula 10 2 7 7" xfId="4699"/>
    <cellStyle name="Vírgula 10 2 8" xfId="1295"/>
    <cellStyle name="Vírgula 10 2 8 2" xfId="3252"/>
    <cellStyle name="Vírgula 10 2 8 2 2" xfId="13918"/>
    <cellStyle name="Vírgula 10 2 8 2 3" xfId="10562"/>
    <cellStyle name="Vírgula 10 2 8 3" xfId="10563"/>
    <cellStyle name="Vírgula 10 2 8 4" xfId="6891"/>
    <cellStyle name="Vírgula 10 2 8 5" xfId="12105"/>
    <cellStyle name="Vírgula 10 2 8 6" xfId="5066"/>
    <cellStyle name="Vírgula 10 2 9" xfId="239"/>
    <cellStyle name="Vírgula 10 2 9 2" xfId="2519"/>
    <cellStyle name="Vírgula 10 2 9 2 2" xfId="13185"/>
    <cellStyle name="Vírgula 10 2 9 2 3" xfId="10564"/>
    <cellStyle name="Vírgula 10 2 9 3" xfId="10565"/>
    <cellStyle name="Vírgula 10 2 9 4" xfId="6158"/>
    <cellStyle name="Vírgula 10 2 9 5" xfId="11372"/>
    <cellStyle name="Vírgula 10 2 9 6" xfId="4333"/>
    <cellStyle name="Vírgula 10 3" xfId="577"/>
    <cellStyle name="Vírgula 10 3 10" xfId="11511"/>
    <cellStyle name="Vírgula 10 3 11" xfId="4472"/>
    <cellStyle name="Vírgula 10 3 2" xfId="726"/>
    <cellStyle name="Vírgula 10 3 2 2" xfId="1191"/>
    <cellStyle name="Vírgula 10 3 2 2 2" xfId="1848"/>
    <cellStyle name="Vírgula 10 3 2 2 2 2" xfId="3805"/>
    <cellStyle name="Vírgula 10 3 2 2 2 2 2" xfId="14471"/>
    <cellStyle name="Vírgula 10 3 2 2 2 2 3" xfId="10566"/>
    <cellStyle name="Vírgula 10 3 2 2 2 3" xfId="10567"/>
    <cellStyle name="Vírgula 10 3 2 2 2 4" xfId="7444"/>
    <cellStyle name="Vírgula 10 3 2 2 2 5" xfId="12658"/>
    <cellStyle name="Vírgula 10 3 2 2 2 6" xfId="5619"/>
    <cellStyle name="Vírgula 10 3 2 2 3" xfId="3160"/>
    <cellStyle name="Vírgula 10 3 2 2 3 2" xfId="13826"/>
    <cellStyle name="Vírgula 10 3 2 2 3 3" xfId="10568"/>
    <cellStyle name="Vírgula 10 3 2 2 4" xfId="10569"/>
    <cellStyle name="Vírgula 10 3 2 2 5" xfId="6799"/>
    <cellStyle name="Vírgula 10 3 2 2 6" xfId="12013"/>
    <cellStyle name="Vírgula 10 3 2 2 7" xfId="4974"/>
    <cellStyle name="Vírgula 10 3 2 3" xfId="1847"/>
    <cellStyle name="Vírgula 10 3 2 3 2" xfId="3804"/>
    <cellStyle name="Vírgula 10 3 2 3 2 2" xfId="14470"/>
    <cellStyle name="Vírgula 10 3 2 3 2 3" xfId="10570"/>
    <cellStyle name="Vírgula 10 3 2 3 3" xfId="10571"/>
    <cellStyle name="Vírgula 10 3 2 3 4" xfId="7443"/>
    <cellStyle name="Vírgula 10 3 2 3 5" xfId="12657"/>
    <cellStyle name="Vírgula 10 3 2 3 6" xfId="5618"/>
    <cellStyle name="Vírgula 10 3 2 4" xfId="2793"/>
    <cellStyle name="Vírgula 10 3 2 4 2" xfId="13459"/>
    <cellStyle name="Vírgula 10 3 2 4 3" xfId="10572"/>
    <cellStyle name="Vírgula 10 3 2 5" xfId="10573"/>
    <cellStyle name="Vírgula 10 3 2 6" xfId="6432"/>
    <cellStyle name="Vírgula 10 3 2 7" xfId="11646"/>
    <cellStyle name="Vírgula 10 3 2 8" xfId="4607"/>
    <cellStyle name="Vírgula 10 3 3" xfId="878"/>
    <cellStyle name="Vírgula 10 3 3 2" xfId="1849"/>
    <cellStyle name="Vírgula 10 3 3 2 2" xfId="3806"/>
    <cellStyle name="Vírgula 10 3 3 2 2 2" xfId="14472"/>
    <cellStyle name="Vírgula 10 3 3 2 2 3" xfId="10574"/>
    <cellStyle name="Vírgula 10 3 3 2 3" xfId="10575"/>
    <cellStyle name="Vírgula 10 3 3 2 4" xfId="7445"/>
    <cellStyle name="Vírgula 10 3 3 2 5" xfId="12659"/>
    <cellStyle name="Vírgula 10 3 3 2 6" xfId="5620"/>
    <cellStyle name="Vírgula 10 3 3 3" xfId="2931"/>
    <cellStyle name="Vírgula 10 3 3 3 2" xfId="13597"/>
    <cellStyle name="Vírgula 10 3 3 3 3" xfId="10576"/>
    <cellStyle name="Vírgula 10 3 3 4" xfId="10577"/>
    <cellStyle name="Vírgula 10 3 3 5" xfId="6570"/>
    <cellStyle name="Vírgula 10 3 3 6" xfId="11784"/>
    <cellStyle name="Vírgula 10 3 3 7" xfId="4745"/>
    <cellStyle name="Vírgula 10 3 4" xfId="1846"/>
    <cellStyle name="Vírgula 10 3 4 2" xfId="3803"/>
    <cellStyle name="Vírgula 10 3 4 2 2" xfId="14469"/>
    <cellStyle name="Vírgula 10 3 4 2 3" xfId="10578"/>
    <cellStyle name="Vírgula 10 3 4 3" xfId="10579"/>
    <cellStyle name="Vírgula 10 3 4 4" xfId="7442"/>
    <cellStyle name="Vírgula 10 3 4 5" xfId="12656"/>
    <cellStyle name="Vírgula 10 3 4 6" xfId="5617"/>
    <cellStyle name="Vírgula 10 3 5" xfId="2186"/>
    <cellStyle name="Vírgula 10 3 5 2" xfId="4039"/>
    <cellStyle name="Vírgula 10 3 5 2 2" xfId="14702"/>
    <cellStyle name="Vírgula 10 3 5 2 3" xfId="10580"/>
    <cellStyle name="Vírgula 10 3 5 3" xfId="10581"/>
    <cellStyle name="Vírgula 10 3 5 4" xfId="7678"/>
    <cellStyle name="Vírgula 10 3 5 5" xfId="12889"/>
    <cellStyle name="Vírgula 10 3 5 6" xfId="5850"/>
    <cellStyle name="Vírgula 10 3 6" xfId="2330"/>
    <cellStyle name="Vírgula 10 3 6 2" xfId="4174"/>
    <cellStyle name="Vírgula 10 3 6 2 2" xfId="14837"/>
    <cellStyle name="Vírgula 10 3 6 2 3" xfId="10582"/>
    <cellStyle name="Vírgula 10 3 6 3" xfId="7813"/>
    <cellStyle name="Vírgula 10 3 6 4" xfId="13024"/>
    <cellStyle name="Vírgula 10 3 6 5" xfId="5985"/>
    <cellStyle name="Vírgula 10 3 7" xfId="2658"/>
    <cellStyle name="Vírgula 10 3 7 2" xfId="13324"/>
    <cellStyle name="Vírgula 10 3 7 3" xfId="10583"/>
    <cellStyle name="Vírgula 10 3 8" xfId="10584"/>
    <cellStyle name="Vírgula 10 3 9" xfId="6297"/>
    <cellStyle name="Vírgula 10 4" xfId="627"/>
    <cellStyle name="Vírgula 10 4 10" xfId="11553"/>
    <cellStyle name="Vírgula 10 4 11" xfId="4514"/>
    <cellStyle name="Vírgula 10 4 2" xfId="768"/>
    <cellStyle name="Vírgula 10 4 2 2" xfId="1233"/>
    <cellStyle name="Vírgula 10 4 2 2 2" xfId="1852"/>
    <cellStyle name="Vírgula 10 4 2 2 2 2" xfId="3809"/>
    <cellStyle name="Vírgula 10 4 2 2 2 2 2" xfId="14475"/>
    <cellStyle name="Vírgula 10 4 2 2 2 2 3" xfId="10585"/>
    <cellStyle name="Vírgula 10 4 2 2 2 3" xfId="10586"/>
    <cellStyle name="Vírgula 10 4 2 2 2 4" xfId="7448"/>
    <cellStyle name="Vírgula 10 4 2 2 2 5" xfId="12662"/>
    <cellStyle name="Vírgula 10 4 2 2 2 6" xfId="5623"/>
    <cellStyle name="Vírgula 10 4 2 2 3" xfId="3202"/>
    <cellStyle name="Vírgula 10 4 2 2 3 2" xfId="13868"/>
    <cellStyle name="Vírgula 10 4 2 2 3 3" xfId="10587"/>
    <cellStyle name="Vírgula 10 4 2 2 4" xfId="10588"/>
    <cellStyle name="Vírgula 10 4 2 2 5" xfId="6841"/>
    <cellStyle name="Vírgula 10 4 2 2 6" xfId="12055"/>
    <cellStyle name="Vírgula 10 4 2 2 7" xfId="5016"/>
    <cellStyle name="Vírgula 10 4 2 3" xfId="1851"/>
    <cellStyle name="Vírgula 10 4 2 3 2" xfId="3808"/>
    <cellStyle name="Vírgula 10 4 2 3 2 2" xfId="14474"/>
    <cellStyle name="Vírgula 10 4 2 3 2 3" xfId="10589"/>
    <cellStyle name="Vírgula 10 4 2 3 3" xfId="10590"/>
    <cellStyle name="Vírgula 10 4 2 3 4" xfId="7447"/>
    <cellStyle name="Vírgula 10 4 2 3 5" xfId="12661"/>
    <cellStyle name="Vírgula 10 4 2 3 6" xfId="5622"/>
    <cellStyle name="Vírgula 10 4 2 4" xfId="2835"/>
    <cellStyle name="Vírgula 10 4 2 4 2" xfId="13501"/>
    <cellStyle name="Vírgula 10 4 2 4 3" xfId="10591"/>
    <cellStyle name="Vírgula 10 4 2 5" xfId="10592"/>
    <cellStyle name="Vírgula 10 4 2 6" xfId="6474"/>
    <cellStyle name="Vírgula 10 4 2 7" xfId="11688"/>
    <cellStyle name="Vírgula 10 4 2 8" xfId="4649"/>
    <cellStyle name="Vírgula 10 4 3" xfId="921"/>
    <cellStyle name="Vírgula 10 4 3 2" xfId="1853"/>
    <cellStyle name="Vírgula 10 4 3 2 2" xfId="3810"/>
    <cellStyle name="Vírgula 10 4 3 2 2 2" xfId="14476"/>
    <cellStyle name="Vírgula 10 4 3 2 2 3" xfId="10593"/>
    <cellStyle name="Vírgula 10 4 3 2 3" xfId="10594"/>
    <cellStyle name="Vírgula 10 4 3 2 4" xfId="7449"/>
    <cellStyle name="Vírgula 10 4 3 2 5" xfId="12663"/>
    <cellStyle name="Vírgula 10 4 3 2 6" xfId="5624"/>
    <cellStyle name="Vírgula 10 4 3 3" xfId="2973"/>
    <cellStyle name="Vírgula 10 4 3 3 2" xfId="13639"/>
    <cellStyle name="Vírgula 10 4 3 3 3" xfId="10595"/>
    <cellStyle name="Vírgula 10 4 3 4" xfId="10596"/>
    <cellStyle name="Vírgula 10 4 3 5" xfId="6612"/>
    <cellStyle name="Vírgula 10 4 3 6" xfId="11826"/>
    <cellStyle name="Vírgula 10 4 3 7" xfId="4787"/>
    <cellStyle name="Vírgula 10 4 4" xfId="1850"/>
    <cellStyle name="Vírgula 10 4 4 2" xfId="3807"/>
    <cellStyle name="Vírgula 10 4 4 2 2" xfId="14473"/>
    <cellStyle name="Vírgula 10 4 4 2 3" xfId="10597"/>
    <cellStyle name="Vírgula 10 4 4 3" xfId="10598"/>
    <cellStyle name="Vírgula 10 4 4 4" xfId="7446"/>
    <cellStyle name="Vírgula 10 4 4 5" xfId="12660"/>
    <cellStyle name="Vírgula 10 4 4 6" xfId="5621"/>
    <cellStyle name="Vírgula 10 4 5" xfId="2228"/>
    <cellStyle name="Vírgula 10 4 5 2" xfId="4081"/>
    <cellStyle name="Vírgula 10 4 5 2 2" xfId="14744"/>
    <cellStyle name="Vírgula 10 4 5 2 3" xfId="10599"/>
    <cellStyle name="Vírgula 10 4 5 3" xfId="10600"/>
    <cellStyle name="Vírgula 10 4 5 4" xfId="7720"/>
    <cellStyle name="Vírgula 10 4 5 5" xfId="12931"/>
    <cellStyle name="Vírgula 10 4 5 6" xfId="5892"/>
    <cellStyle name="Vírgula 10 4 6" xfId="2372"/>
    <cellStyle name="Vírgula 10 4 6 2" xfId="4216"/>
    <cellStyle name="Vírgula 10 4 6 2 2" xfId="14879"/>
    <cellStyle name="Vírgula 10 4 6 2 3" xfId="10601"/>
    <cellStyle name="Vírgula 10 4 6 3" xfId="7855"/>
    <cellStyle name="Vírgula 10 4 6 4" xfId="13066"/>
    <cellStyle name="Vírgula 10 4 6 5" xfId="6027"/>
    <cellStyle name="Vírgula 10 4 7" xfId="2700"/>
    <cellStyle name="Vírgula 10 4 7 2" xfId="13366"/>
    <cellStyle name="Vírgula 10 4 7 3" xfId="10602"/>
    <cellStyle name="Vírgula 10 4 8" xfId="10603"/>
    <cellStyle name="Vírgula 10 4 9" xfId="6339"/>
    <cellStyle name="Vírgula 10 5" xfId="466"/>
    <cellStyle name="Vírgula 10 5 2" xfId="1031"/>
    <cellStyle name="Vírgula 10 5 2 2" xfId="1855"/>
    <cellStyle name="Vírgula 10 5 2 2 2" xfId="3812"/>
    <cellStyle name="Vírgula 10 5 2 2 2 2" xfId="14478"/>
    <cellStyle name="Vírgula 10 5 2 2 2 3" xfId="10604"/>
    <cellStyle name="Vírgula 10 5 2 2 3" xfId="10605"/>
    <cellStyle name="Vírgula 10 5 2 2 4" xfId="7451"/>
    <cellStyle name="Vírgula 10 5 2 2 5" xfId="12665"/>
    <cellStyle name="Vírgula 10 5 2 2 6" xfId="5626"/>
    <cellStyle name="Vírgula 10 5 2 3" xfId="3063"/>
    <cellStyle name="Vírgula 10 5 2 3 2" xfId="13729"/>
    <cellStyle name="Vírgula 10 5 2 3 3" xfId="10606"/>
    <cellStyle name="Vírgula 10 5 2 4" xfId="10607"/>
    <cellStyle name="Vírgula 10 5 2 5" xfId="6702"/>
    <cellStyle name="Vírgula 10 5 2 6" xfId="11916"/>
    <cellStyle name="Vírgula 10 5 2 7" xfId="4877"/>
    <cellStyle name="Vírgula 10 5 3" xfId="1854"/>
    <cellStyle name="Vírgula 10 5 3 2" xfId="3811"/>
    <cellStyle name="Vírgula 10 5 3 2 2" xfId="14477"/>
    <cellStyle name="Vírgula 10 5 3 2 3" xfId="10608"/>
    <cellStyle name="Vírgula 10 5 3 3" xfId="10609"/>
    <cellStyle name="Vírgula 10 5 3 4" xfId="7450"/>
    <cellStyle name="Vírgula 10 5 3 5" xfId="12664"/>
    <cellStyle name="Vírgula 10 5 3 6" xfId="5625"/>
    <cellStyle name="Vírgula 10 5 4" xfId="2611"/>
    <cellStyle name="Vírgula 10 5 4 2" xfId="13277"/>
    <cellStyle name="Vírgula 10 5 4 3" xfId="10610"/>
    <cellStyle name="Vírgula 10 5 5" xfId="10611"/>
    <cellStyle name="Vírgula 10 5 6" xfId="6250"/>
    <cellStyle name="Vírgula 10 5 7" xfId="11464"/>
    <cellStyle name="Vírgula 10 5 8" xfId="4425"/>
    <cellStyle name="Vírgula 10 6" xfId="678"/>
    <cellStyle name="Vírgula 10 6 2" xfId="1144"/>
    <cellStyle name="Vírgula 10 6 2 2" xfId="1857"/>
    <cellStyle name="Vírgula 10 6 2 2 2" xfId="3814"/>
    <cellStyle name="Vírgula 10 6 2 2 2 2" xfId="14480"/>
    <cellStyle name="Vírgula 10 6 2 2 2 3" xfId="10612"/>
    <cellStyle name="Vírgula 10 6 2 2 3" xfId="10613"/>
    <cellStyle name="Vírgula 10 6 2 2 4" xfId="7453"/>
    <cellStyle name="Vírgula 10 6 2 2 5" xfId="12667"/>
    <cellStyle name="Vírgula 10 6 2 2 6" xfId="5628"/>
    <cellStyle name="Vírgula 10 6 2 3" xfId="3113"/>
    <cellStyle name="Vírgula 10 6 2 3 2" xfId="13779"/>
    <cellStyle name="Vírgula 10 6 2 3 3" xfId="10614"/>
    <cellStyle name="Vírgula 10 6 2 4" xfId="10615"/>
    <cellStyle name="Vírgula 10 6 2 5" xfId="6752"/>
    <cellStyle name="Vírgula 10 6 2 6" xfId="11966"/>
    <cellStyle name="Vírgula 10 6 2 7" xfId="4927"/>
    <cellStyle name="Vírgula 10 6 3" xfId="1856"/>
    <cellStyle name="Vírgula 10 6 3 2" xfId="3813"/>
    <cellStyle name="Vírgula 10 6 3 2 2" xfId="14479"/>
    <cellStyle name="Vírgula 10 6 3 2 3" xfId="10616"/>
    <cellStyle name="Vírgula 10 6 3 3" xfId="10617"/>
    <cellStyle name="Vírgula 10 6 3 4" xfId="7452"/>
    <cellStyle name="Vírgula 10 6 3 5" xfId="12666"/>
    <cellStyle name="Vírgula 10 6 3 6" xfId="5627"/>
    <cellStyle name="Vírgula 10 6 4" xfId="2746"/>
    <cellStyle name="Vírgula 10 6 4 2" xfId="13412"/>
    <cellStyle name="Vírgula 10 6 4 3" xfId="10618"/>
    <cellStyle name="Vírgula 10 6 5" xfId="10619"/>
    <cellStyle name="Vírgula 10 6 6" xfId="6385"/>
    <cellStyle name="Vírgula 10 6 7" xfId="11599"/>
    <cellStyle name="Vírgula 10 6 8" xfId="4560"/>
    <cellStyle name="Vírgula 10 7" xfId="350"/>
    <cellStyle name="Vírgula 10 7 2" xfId="974"/>
    <cellStyle name="Vírgula 10 7 2 2" xfId="1859"/>
    <cellStyle name="Vírgula 10 7 2 2 2" xfId="3816"/>
    <cellStyle name="Vírgula 10 7 2 2 2 2" xfId="14482"/>
    <cellStyle name="Vírgula 10 7 2 2 2 3" xfId="10620"/>
    <cellStyle name="Vírgula 10 7 2 2 3" xfId="10621"/>
    <cellStyle name="Vírgula 10 7 2 2 4" xfId="7455"/>
    <cellStyle name="Vírgula 10 7 2 2 5" xfId="12669"/>
    <cellStyle name="Vírgula 10 7 2 2 6" xfId="5630"/>
    <cellStyle name="Vírgula 10 7 2 3" xfId="3019"/>
    <cellStyle name="Vírgula 10 7 2 3 2" xfId="13685"/>
    <cellStyle name="Vírgula 10 7 2 3 3" xfId="10622"/>
    <cellStyle name="Vírgula 10 7 2 4" xfId="10623"/>
    <cellStyle name="Vírgula 10 7 2 5" xfId="6658"/>
    <cellStyle name="Vírgula 10 7 2 6" xfId="11872"/>
    <cellStyle name="Vírgula 10 7 2 7" xfId="4833"/>
    <cellStyle name="Vírgula 10 7 3" xfId="1858"/>
    <cellStyle name="Vírgula 10 7 3 2" xfId="3815"/>
    <cellStyle name="Vírgula 10 7 3 2 2" xfId="14481"/>
    <cellStyle name="Vírgula 10 7 3 2 3" xfId="10624"/>
    <cellStyle name="Vírgula 10 7 3 3" xfId="10625"/>
    <cellStyle name="Vírgula 10 7 3 4" xfId="7454"/>
    <cellStyle name="Vírgula 10 7 3 5" xfId="12668"/>
    <cellStyle name="Vírgula 10 7 3 6" xfId="5629"/>
    <cellStyle name="Vírgula 10 7 4" xfId="2562"/>
    <cellStyle name="Vírgula 10 7 4 2" xfId="13228"/>
    <cellStyle name="Vírgula 10 7 4 3" xfId="10626"/>
    <cellStyle name="Vírgula 10 7 5" xfId="10627"/>
    <cellStyle name="Vírgula 10 7 6" xfId="6201"/>
    <cellStyle name="Vírgula 10 7 7" xfId="11415"/>
    <cellStyle name="Vírgula 10 7 8" xfId="4376"/>
    <cellStyle name="Vírgula 10 8" xfId="828"/>
    <cellStyle name="Vírgula 10 8 2" xfId="1860"/>
    <cellStyle name="Vírgula 10 8 2 2" xfId="3817"/>
    <cellStyle name="Vírgula 10 8 2 2 2" xfId="14483"/>
    <cellStyle name="Vírgula 10 8 2 2 3" xfId="10628"/>
    <cellStyle name="Vírgula 10 8 2 3" xfId="10629"/>
    <cellStyle name="Vírgula 10 8 2 4" xfId="7456"/>
    <cellStyle name="Vírgula 10 8 2 5" xfId="12670"/>
    <cellStyle name="Vírgula 10 8 2 6" xfId="5631"/>
    <cellStyle name="Vírgula 10 8 3" xfId="2884"/>
    <cellStyle name="Vírgula 10 8 3 2" xfId="13550"/>
    <cellStyle name="Vírgula 10 8 3 3" xfId="10630"/>
    <cellStyle name="Vírgula 10 8 4" xfId="10631"/>
    <cellStyle name="Vírgula 10 8 5" xfId="6523"/>
    <cellStyle name="Vírgula 10 8 6" xfId="11737"/>
    <cellStyle name="Vírgula 10 8 7" xfId="4698"/>
    <cellStyle name="Vírgula 10 9" xfId="1294"/>
    <cellStyle name="Vírgula 10 9 2" xfId="3251"/>
    <cellStyle name="Vírgula 10 9 2 2" xfId="13917"/>
    <cellStyle name="Vírgula 10 9 2 3" xfId="10632"/>
    <cellStyle name="Vírgula 10 9 3" xfId="10633"/>
    <cellStyle name="Vírgula 10 9 4" xfId="6890"/>
    <cellStyle name="Vírgula 10 9 5" xfId="12104"/>
    <cellStyle name="Vírgula 10 9 6" xfId="5065"/>
    <cellStyle name="Vírgula 11" xfId="130"/>
    <cellStyle name="Vírgula 11 2" xfId="579"/>
    <cellStyle name="Vírgula 11 2 2" xfId="1103"/>
    <cellStyle name="Vírgula 11 3" xfId="468"/>
    <cellStyle name="Vírgula 11 4" xfId="352"/>
    <cellStyle name="Vírgula 12" xfId="133"/>
    <cellStyle name="Vírgula 12 10" xfId="2136"/>
    <cellStyle name="Vírgula 12 10 2" xfId="3993"/>
    <cellStyle name="Vírgula 12 10 2 2" xfId="14656"/>
    <cellStyle name="Vírgula 12 10 2 3" xfId="10634"/>
    <cellStyle name="Vírgula 12 10 3" xfId="10635"/>
    <cellStyle name="Vírgula 12 10 4" xfId="7632"/>
    <cellStyle name="Vírgula 12 10 5" xfId="12843"/>
    <cellStyle name="Vírgula 12 10 6" xfId="5804"/>
    <cellStyle name="Vírgula 12 11" xfId="2285"/>
    <cellStyle name="Vírgula 12 11 2" xfId="4129"/>
    <cellStyle name="Vírgula 12 11 2 2" xfId="14792"/>
    <cellStyle name="Vírgula 12 11 2 3" xfId="10636"/>
    <cellStyle name="Vírgula 12 11 3" xfId="7768"/>
    <cellStyle name="Vírgula 12 11 4" xfId="12979"/>
    <cellStyle name="Vírgula 12 11 5" xfId="5940"/>
    <cellStyle name="Vírgula 12 12" xfId="2469"/>
    <cellStyle name="Vírgula 12 12 2" xfId="10637"/>
    <cellStyle name="Vírgula 12 12 3" xfId="13137"/>
    <cellStyle name="Vírgula 12 12 4" xfId="6077"/>
    <cellStyle name="Vírgula 12 13" xfId="10638"/>
    <cellStyle name="Vírgula 12 14" xfId="6108"/>
    <cellStyle name="Vírgula 12 15" xfId="11324"/>
    <cellStyle name="Vírgula 12 16" xfId="4285"/>
    <cellStyle name="Vírgula 12 2" xfId="580"/>
    <cellStyle name="Vírgula 12 2 10" xfId="11513"/>
    <cellStyle name="Vírgula 12 2 11" xfId="4474"/>
    <cellStyle name="Vírgula 12 2 2" xfId="728"/>
    <cellStyle name="Vírgula 12 2 2 2" xfId="1193"/>
    <cellStyle name="Vírgula 12 2 2 2 2" xfId="1863"/>
    <cellStyle name="Vírgula 12 2 2 2 2 2" xfId="3820"/>
    <cellStyle name="Vírgula 12 2 2 2 2 2 2" xfId="14486"/>
    <cellStyle name="Vírgula 12 2 2 2 2 2 3" xfId="10639"/>
    <cellStyle name="Vírgula 12 2 2 2 2 3" xfId="10640"/>
    <cellStyle name="Vírgula 12 2 2 2 2 4" xfId="7459"/>
    <cellStyle name="Vírgula 12 2 2 2 2 5" xfId="12673"/>
    <cellStyle name="Vírgula 12 2 2 2 2 6" xfId="5634"/>
    <cellStyle name="Vírgula 12 2 2 2 3" xfId="3162"/>
    <cellStyle name="Vírgula 12 2 2 2 3 2" xfId="13828"/>
    <cellStyle name="Vírgula 12 2 2 2 3 3" xfId="10641"/>
    <cellStyle name="Vírgula 12 2 2 2 4" xfId="10642"/>
    <cellStyle name="Vírgula 12 2 2 2 5" xfId="6801"/>
    <cellStyle name="Vírgula 12 2 2 2 6" xfId="12015"/>
    <cellStyle name="Vírgula 12 2 2 2 7" xfId="4976"/>
    <cellStyle name="Vírgula 12 2 2 3" xfId="1862"/>
    <cellStyle name="Vírgula 12 2 2 3 2" xfId="3819"/>
    <cellStyle name="Vírgula 12 2 2 3 2 2" xfId="14485"/>
    <cellStyle name="Vírgula 12 2 2 3 2 3" xfId="10643"/>
    <cellStyle name="Vírgula 12 2 2 3 3" xfId="10644"/>
    <cellStyle name="Vírgula 12 2 2 3 4" xfId="7458"/>
    <cellStyle name="Vírgula 12 2 2 3 5" xfId="12672"/>
    <cellStyle name="Vírgula 12 2 2 3 6" xfId="5633"/>
    <cellStyle name="Vírgula 12 2 2 4" xfId="2795"/>
    <cellStyle name="Vírgula 12 2 2 4 2" xfId="13461"/>
    <cellStyle name="Vírgula 12 2 2 4 3" xfId="10645"/>
    <cellStyle name="Vírgula 12 2 2 5" xfId="10646"/>
    <cellStyle name="Vírgula 12 2 2 6" xfId="6434"/>
    <cellStyle name="Vírgula 12 2 2 7" xfId="11648"/>
    <cellStyle name="Vírgula 12 2 2 8" xfId="4609"/>
    <cellStyle name="Vírgula 12 2 3" xfId="880"/>
    <cellStyle name="Vírgula 12 2 3 2" xfId="1864"/>
    <cellStyle name="Vírgula 12 2 3 2 2" xfId="3821"/>
    <cellStyle name="Vírgula 12 2 3 2 2 2" xfId="14487"/>
    <cellStyle name="Vírgula 12 2 3 2 2 3" xfId="10647"/>
    <cellStyle name="Vírgula 12 2 3 2 3" xfId="10648"/>
    <cellStyle name="Vírgula 12 2 3 2 4" xfId="7460"/>
    <cellStyle name="Vírgula 12 2 3 2 5" xfId="12674"/>
    <cellStyle name="Vírgula 12 2 3 2 6" xfId="5635"/>
    <cellStyle name="Vírgula 12 2 3 3" xfId="2933"/>
    <cellStyle name="Vírgula 12 2 3 3 2" xfId="13599"/>
    <cellStyle name="Vírgula 12 2 3 3 3" xfId="10649"/>
    <cellStyle name="Vírgula 12 2 3 4" xfId="10650"/>
    <cellStyle name="Vírgula 12 2 3 5" xfId="6572"/>
    <cellStyle name="Vírgula 12 2 3 6" xfId="11786"/>
    <cellStyle name="Vírgula 12 2 3 7" xfId="4747"/>
    <cellStyle name="Vírgula 12 2 4" xfId="1861"/>
    <cellStyle name="Vírgula 12 2 4 2" xfId="3818"/>
    <cellStyle name="Vírgula 12 2 4 2 2" xfId="14484"/>
    <cellStyle name="Vírgula 12 2 4 2 3" xfId="10651"/>
    <cellStyle name="Vírgula 12 2 4 3" xfId="10652"/>
    <cellStyle name="Vírgula 12 2 4 4" xfId="7457"/>
    <cellStyle name="Vírgula 12 2 4 5" xfId="12671"/>
    <cellStyle name="Vírgula 12 2 4 6" xfId="5632"/>
    <cellStyle name="Vírgula 12 2 5" xfId="2188"/>
    <cellStyle name="Vírgula 12 2 5 2" xfId="4041"/>
    <cellStyle name="Vírgula 12 2 5 2 2" xfId="14704"/>
    <cellStyle name="Vírgula 12 2 5 2 3" xfId="10653"/>
    <cellStyle name="Vírgula 12 2 5 3" xfId="10654"/>
    <cellStyle name="Vírgula 12 2 5 4" xfId="7680"/>
    <cellStyle name="Vírgula 12 2 5 5" xfId="12891"/>
    <cellStyle name="Vírgula 12 2 5 6" xfId="5852"/>
    <cellStyle name="Vírgula 12 2 6" xfId="2332"/>
    <cellStyle name="Vírgula 12 2 6 2" xfId="4176"/>
    <cellStyle name="Vírgula 12 2 6 2 2" xfId="14839"/>
    <cellStyle name="Vírgula 12 2 6 2 3" xfId="10655"/>
    <cellStyle name="Vírgula 12 2 6 3" xfId="7815"/>
    <cellStyle name="Vírgula 12 2 6 4" xfId="13026"/>
    <cellStyle name="Vírgula 12 2 6 5" xfId="5987"/>
    <cellStyle name="Vírgula 12 2 7" xfId="2660"/>
    <cellStyle name="Vírgula 12 2 7 2" xfId="13326"/>
    <cellStyle name="Vírgula 12 2 7 3" xfId="10656"/>
    <cellStyle name="Vírgula 12 2 8" xfId="10657"/>
    <cellStyle name="Vírgula 12 2 9" xfId="6299"/>
    <cellStyle name="Vírgula 12 3" xfId="629"/>
    <cellStyle name="Vírgula 12 3 10" xfId="11555"/>
    <cellStyle name="Vírgula 12 3 11" xfId="4516"/>
    <cellStyle name="Vírgula 12 3 2" xfId="770"/>
    <cellStyle name="Vírgula 12 3 2 2" xfId="1235"/>
    <cellStyle name="Vírgula 12 3 2 2 2" xfId="1867"/>
    <cellStyle name="Vírgula 12 3 2 2 2 2" xfId="3824"/>
    <cellStyle name="Vírgula 12 3 2 2 2 2 2" xfId="14490"/>
    <cellStyle name="Vírgula 12 3 2 2 2 2 3" xfId="10658"/>
    <cellStyle name="Vírgula 12 3 2 2 2 3" xfId="10659"/>
    <cellStyle name="Vírgula 12 3 2 2 2 4" xfId="7463"/>
    <cellStyle name="Vírgula 12 3 2 2 2 5" xfId="12677"/>
    <cellStyle name="Vírgula 12 3 2 2 2 6" xfId="5638"/>
    <cellStyle name="Vírgula 12 3 2 2 3" xfId="3204"/>
    <cellStyle name="Vírgula 12 3 2 2 3 2" xfId="13870"/>
    <cellStyle name="Vírgula 12 3 2 2 3 3" xfId="10660"/>
    <cellStyle name="Vírgula 12 3 2 2 4" xfId="10661"/>
    <cellStyle name="Vírgula 12 3 2 2 5" xfId="6843"/>
    <cellStyle name="Vírgula 12 3 2 2 6" xfId="12057"/>
    <cellStyle name="Vírgula 12 3 2 2 7" xfId="5018"/>
    <cellStyle name="Vírgula 12 3 2 3" xfId="1866"/>
    <cellStyle name="Vírgula 12 3 2 3 2" xfId="3823"/>
    <cellStyle name="Vírgula 12 3 2 3 2 2" xfId="14489"/>
    <cellStyle name="Vírgula 12 3 2 3 2 3" xfId="10662"/>
    <cellStyle name="Vírgula 12 3 2 3 3" xfId="10663"/>
    <cellStyle name="Vírgula 12 3 2 3 4" xfId="7462"/>
    <cellStyle name="Vírgula 12 3 2 3 5" xfId="12676"/>
    <cellStyle name="Vírgula 12 3 2 3 6" xfId="5637"/>
    <cellStyle name="Vírgula 12 3 2 4" xfId="2837"/>
    <cellStyle name="Vírgula 12 3 2 4 2" xfId="13503"/>
    <cellStyle name="Vírgula 12 3 2 4 3" xfId="10664"/>
    <cellStyle name="Vírgula 12 3 2 5" xfId="10665"/>
    <cellStyle name="Vírgula 12 3 2 6" xfId="6476"/>
    <cellStyle name="Vírgula 12 3 2 7" xfId="11690"/>
    <cellStyle name="Vírgula 12 3 2 8" xfId="4651"/>
    <cellStyle name="Vírgula 12 3 3" xfId="923"/>
    <cellStyle name="Vírgula 12 3 3 2" xfId="1868"/>
    <cellStyle name="Vírgula 12 3 3 2 2" xfId="3825"/>
    <cellStyle name="Vírgula 12 3 3 2 2 2" xfId="14491"/>
    <cellStyle name="Vírgula 12 3 3 2 2 3" xfId="10666"/>
    <cellStyle name="Vírgula 12 3 3 2 3" xfId="10667"/>
    <cellStyle name="Vírgula 12 3 3 2 4" xfId="7464"/>
    <cellStyle name="Vírgula 12 3 3 2 5" xfId="12678"/>
    <cellStyle name="Vírgula 12 3 3 2 6" xfId="5639"/>
    <cellStyle name="Vírgula 12 3 3 3" xfId="2975"/>
    <cellStyle name="Vírgula 12 3 3 3 2" xfId="13641"/>
    <cellStyle name="Vírgula 12 3 3 3 3" xfId="10668"/>
    <cellStyle name="Vírgula 12 3 3 4" xfId="10669"/>
    <cellStyle name="Vírgula 12 3 3 5" xfId="6614"/>
    <cellStyle name="Vírgula 12 3 3 6" xfId="11828"/>
    <cellStyle name="Vírgula 12 3 3 7" xfId="4789"/>
    <cellStyle name="Vírgula 12 3 4" xfId="1865"/>
    <cellStyle name="Vírgula 12 3 4 2" xfId="3822"/>
    <cellStyle name="Vírgula 12 3 4 2 2" xfId="14488"/>
    <cellStyle name="Vírgula 12 3 4 2 3" xfId="10670"/>
    <cellStyle name="Vírgula 12 3 4 3" xfId="10671"/>
    <cellStyle name="Vírgula 12 3 4 4" xfId="7461"/>
    <cellStyle name="Vírgula 12 3 4 5" xfId="12675"/>
    <cellStyle name="Vírgula 12 3 4 6" xfId="5636"/>
    <cellStyle name="Vírgula 12 3 5" xfId="2230"/>
    <cellStyle name="Vírgula 12 3 5 2" xfId="4083"/>
    <cellStyle name="Vírgula 12 3 5 2 2" xfId="14746"/>
    <cellStyle name="Vírgula 12 3 5 2 3" xfId="10672"/>
    <cellStyle name="Vírgula 12 3 5 3" xfId="10673"/>
    <cellStyle name="Vírgula 12 3 5 4" xfId="7722"/>
    <cellStyle name="Vírgula 12 3 5 5" xfId="12933"/>
    <cellStyle name="Vírgula 12 3 5 6" xfId="5894"/>
    <cellStyle name="Vírgula 12 3 6" xfId="2374"/>
    <cellStyle name="Vírgula 12 3 6 2" xfId="4218"/>
    <cellStyle name="Vírgula 12 3 6 2 2" xfId="14881"/>
    <cellStyle name="Vírgula 12 3 6 2 3" xfId="10674"/>
    <cellStyle name="Vírgula 12 3 6 3" xfId="7857"/>
    <cellStyle name="Vírgula 12 3 6 4" xfId="13068"/>
    <cellStyle name="Vírgula 12 3 6 5" xfId="6029"/>
    <cellStyle name="Vírgula 12 3 7" xfId="2702"/>
    <cellStyle name="Vírgula 12 3 7 2" xfId="13368"/>
    <cellStyle name="Vírgula 12 3 7 3" xfId="10675"/>
    <cellStyle name="Vírgula 12 3 8" xfId="10676"/>
    <cellStyle name="Vírgula 12 3 9" xfId="6341"/>
    <cellStyle name="Vírgula 12 4" xfId="469"/>
    <cellStyle name="Vírgula 12 4 2" xfId="1033"/>
    <cellStyle name="Vírgula 12 4 2 2" xfId="1870"/>
    <cellStyle name="Vírgula 12 4 2 2 2" xfId="3827"/>
    <cellStyle name="Vírgula 12 4 2 2 2 2" xfId="14493"/>
    <cellStyle name="Vírgula 12 4 2 2 2 3" xfId="10677"/>
    <cellStyle name="Vírgula 12 4 2 2 3" xfId="10678"/>
    <cellStyle name="Vírgula 12 4 2 2 4" xfId="7466"/>
    <cellStyle name="Vírgula 12 4 2 2 5" xfId="12680"/>
    <cellStyle name="Vírgula 12 4 2 2 6" xfId="5641"/>
    <cellStyle name="Vírgula 12 4 2 3" xfId="3065"/>
    <cellStyle name="Vírgula 12 4 2 3 2" xfId="13731"/>
    <cellStyle name="Vírgula 12 4 2 3 3" xfId="10679"/>
    <cellStyle name="Vírgula 12 4 2 4" xfId="10680"/>
    <cellStyle name="Vírgula 12 4 2 5" xfId="6704"/>
    <cellStyle name="Vírgula 12 4 2 6" xfId="11918"/>
    <cellStyle name="Vírgula 12 4 2 7" xfId="4879"/>
    <cellStyle name="Vírgula 12 4 3" xfId="1869"/>
    <cellStyle name="Vírgula 12 4 3 2" xfId="3826"/>
    <cellStyle name="Vírgula 12 4 3 2 2" xfId="14492"/>
    <cellStyle name="Vírgula 12 4 3 2 3" xfId="10681"/>
    <cellStyle name="Vírgula 12 4 3 3" xfId="10682"/>
    <cellStyle name="Vírgula 12 4 3 4" xfId="7465"/>
    <cellStyle name="Vírgula 12 4 3 5" xfId="12679"/>
    <cellStyle name="Vírgula 12 4 3 6" xfId="5640"/>
    <cellStyle name="Vírgula 12 4 4" xfId="2613"/>
    <cellStyle name="Vírgula 12 4 4 2" xfId="13279"/>
    <cellStyle name="Vírgula 12 4 4 3" xfId="10683"/>
    <cellStyle name="Vírgula 12 4 5" xfId="10684"/>
    <cellStyle name="Vírgula 12 4 6" xfId="6252"/>
    <cellStyle name="Vírgula 12 4 7" xfId="11466"/>
    <cellStyle name="Vírgula 12 4 8" xfId="4427"/>
    <cellStyle name="Vírgula 12 5" xfId="680"/>
    <cellStyle name="Vírgula 12 5 2" xfId="1146"/>
    <cellStyle name="Vírgula 12 5 2 2" xfId="1872"/>
    <cellStyle name="Vírgula 12 5 2 2 2" xfId="3829"/>
    <cellStyle name="Vírgula 12 5 2 2 2 2" xfId="14495"/>
    <cellStyle name="Vírgula 12 5 2 2 2 3" xfId="10685"/>
    <cellStyle name="Vírgula 12 5 2 2 3" xfId="10686"/>
    <cellStyle name="Vírgula 12 5 2 2 4" xfId="7468"/>
    <cellStyle name="Vírgula 12 5 2 2 5" xfId="12682"/>
    <cellStyle name="Vírgula 12 5 2 2 6" xfId="5643"/>
    <cellStyle name="Vírgula 12 5 2 3" xfId="3115"/>
    <cellStyle name="Vírgula 12 5 2 3 2" xfId="13781"/>
    <cellStyle name="Vírgula 12 5 2 3 3" xfId="10687"/>
    <cellStyle name="Vírgula 12 5 2 4" xfId="10688"/>
    <cellStyle name="Vírgula 12 5 2 5" xfId="6754"/>
    <cellStyle name="Vírgula 12 5 2 6" xfId="11968"/>
    <cellStyle name="Vírgula 12 5 2 7" xfId="4929"/>
    <cellStyle name="Vírgula 12 5 3" xfId="1871"/>
    <cellStyle name="Vírgula 12 5 3 2" xfId="3828"/>
    <cellStyle name="Vírgula 12 5 3 2 2" xfId="14494"/>
    <cellStyle name="Vírgula 12 5 3 2 3" xfId="10689"/>
    <cellStyle name="Vírgula 12 5 3 3" xfId="10690"/>
    <cellStyle name="Vírgula 12 5 3 4" xfId="7467"/>
    <cellStyle name="Vírgula 12 5 3 5" xfId="12681"/>
    <cellStyle name="Vírgula 12 5 3 6" xfId="5642"/>
    <cellStyle name="Vírgula 12 5 4" xfId="2748"/>
    <cellStyle name="Vírgula 12 5 4 2" xfId="13414"/>
    <cellStyle name="Vírgula 12 5 4 3" xfId="10691"/>
    <cellStyle name="Vírgula 12 5 5" xfId="10692"/>
    <cellStyle name="Vírgula 12 5 6" xfId="6387"/>
    <cellStyle name="Vírgula 12 5 7" xfId="11601"/>
    <cellStyle name="Vírgula 12 5 8" xfId="4562"/>
    <cellStyle name="Vírgula 12 6" xfId="353"/>
    <cellStyle name="Vírgula 12 6 2" xfId="976"/>
    <cellStyle name="Vírgula 12 6 2 2" xfId="1874"/>
    <cellStyle name="Vírgula 12 6 2 2 2" xfId="3831"/>
    <cellStyle name="Vírgula 12 6 2 2 2 2" xfId="14497"/>
    <cellStyle name="Vírgula 12 6 2 2 2 3" xfId="10693"/>
    <cellStyle name="Vírgula 12 6 2 2 3" xfId="10694"/>
    <cellStyle name="Vírgula 12 6 2 2 4" xfId="7470"/>
    <cellStyle name="Vírgula 12 6 2 2 5" xfId="12684"/>
    <cellStyle name="Vírgula 12 6 2 2 6" xfId="5645"/>
    <cellStyle name="Vírgula 12 6 2 3" xfId="3021"/>
    <cellStyle name="Vírgula 12 6 2 3 2" xfId="13687"/>
    <cellStyle name="Vírgula 12 6 2 3 3" xfId="10695"/>
    <cellStyle name="Vírgula 12 6 2 4" xfId="10696"/>
    <cellStyle name="Vírgula 12 6 2 5" xfId="6660"/>
    <cellStyle name="Vírgula 12 6 2 6" xfId="11874"/>
    <cellStyle name="Vírgula 12 6 2 7" xfId="4835"/>
    <cellStyle name="Vírgula 12 6 3" xfId="1873"/>
    <cellStyle name="Vírgula 12 6 3 2" xfId="3830"/>
    <cellStyle name="Vírgula 12 6 3 2 2" xfId="14496"/>
    <cellStyle name="Vírgula 12 6 3 2 3" xfId="10697"/>
    <cellStyle name="Vírgula 12 6 3 3" xfId="10698"/>
    <cellStyle name="Vírgula 12 6 3 4" xfId="7469"/>
    <cellStyle name="Vírgula 12 6 3 5" xfId="12683"/>
    <cellStyle name="Vírgula 12 6 3 6" xfId="5644"/>
    <cellStyle name="Vírgula 12 6 4" xfId="2564"/>
    <cellStyle name="Vírgula 12 6 4 2" xfId="13230"/>
    <cellStyle name="Vírgula 12 6 4 3" xfId="10699"/>
    <cellStyle name="Vírgula 12 6 5" xfId="10700"/>
    <cellStyle name="Vírgula 12 6 6" xfId="6203"/>
    <cellStyle name="Vírgula 12 6 7" xfId="11417"/>
    <cellStyle name="Vírgula 12 6 8" xfId="4378"/>
    <cellStyle name="Vírgula 12 7" xfId="830"/>
    <cellStyle name="Vírgula 12 7 2" xfId="1875"/>
    <cellStyle name="Vírgula 12 7 2 2" xfId="3832"/>
    <cellStyle name="Vírgula 12 7 2 2 2" xfId="14498"/>
    <cellStyle name="Vírgula 12 7 2 2 3" xfId="10701"/>
    <cellStyle name="Vírgula 12 7 2 3" xfId="10702"/>
    <cellStyle name="Vírgula 12 7 2 4" xfId="7471"/>
    <cellStyle name="Vírgula 12 7 2 5" xfId="12685"/>
    <cellStyle name="Vírgula 12 7 2 6" xfId="5646"/>
    <cellStyle name="Vírgula 12 7 3" xfId="2886"/>
    <cellStyle name="Vírgula 12 7 3 2" xfId="13552"/>
    <cellStyle name="Vírgula 12 7 3 3" xfId="10703"/>
    <cellStyle name="Vírgula 12 7 4" xfId="10704"/>
    <cellStyle name="Vírgula 12 7 5" xfId="6525"/>
    <cellStyle name="Vírgula 12 7 6" xfId="11739"/>
    <cellStyle name="Vírgula 12 7 7" xfId="4700"/>
    <cellStyle name="Vírgula 12 8" xfId="1296"/>
    <cellStyle name="Vírgula 12 8 2" xfId="3253"/>
    <cellStyle name="Vírgula 12 8 2 2" xfId="13919"/>
    <cellStyle name="Vírgula 12 8 2 3" xfId="10705"/>
    <cellStyle name="Vírgula 12 8 3" xfId="10706"/>
    <cellStyle name="Vírgula 12 8 4" xfId="6892"/>
    <cellStyle name="Vírgula 12 8 5" xfId="12106"/>
    <cellStyle name="Vírgula 12 8 6" xfId="5067"/>
    <cellStyle name="Vírgula 12 9" xfId="240"/>
    <cellStyle name="Vírgula 12 9 2" xfId="2520"/>
    <cellStyle name="Vírgula 12 9 2 2" xfId="13186"/>
    <cellStyle name="Vírgula 12 9 2 3" xfId="10707"/>
    <cellStyle name="Vírgula 12 9 3" xfId="10708"/>
    <cellStyle name="Vírgula 12 9 4" xfId="6159"/>
    <cellStyle name="Vírgula 12 9 5" xfId="11373"/>
    <cellStyle name="Vírgula 12 9 6" xfId="4334"/>
    <cellStyle name="Vírgula 13" xfId="255"/>
    <cellStyle name="Vírgula 13 2" xfId="995"/>
    <cellStyle name="Vírgula 14" xfId="794"/>
    <cellStyle name="Vírgula 14 2" xfId="2130"/>
    <cellStyle name="Vírgula 2" xfId="26"/>
    <cellStyle name="Vírgula 2 2" xfId="45"/>
    <cellStyle name="Vírgula 2 2 2" xfId="258"/>
    <cellStyle name="Vírgula 2 2 2 2" xfId="998"/>
    <cellStyle name="Vírgula 2 2 2 3" xfId="2435"/>
    <cellStyle name="Vírgula 2 2 2 3 2" xfId="4252"/>
    <cellStyle name="Vírgula 2 2 2 3 2 2" xfId="14915"/>
    <cellStyle name="Vírgula 2 2 2 3 3" xfId="13103"/>
    <cellStyle name="Vírgula 2 2 3" xfId="977"/>
    <cellStyle name="Vírgula 2 2 4" xfId="2098"/>
    <cellStyle name="Vírgula 2 2 4 2" xfId="3958"/>
    <cellStyle name="Vírgula 2 2 4 2 2" xfId="14621"/>
    <cellStyle name="Vírgula 2 2 4 2 3" xfId="10709"/>
    <cellStyle name="Vírgula 2 2 4 3" xfId="10710"/>
    <cellStyle name="Vírgula 2 2 4 4" xfId="7597"/>
    <cellStyle name="Vírgula 2 2 4 5" xfId="12808"/>
    <cellStyle name="Vírgula 2 2 4 6" xfId="5769"/>
    <cellStyle name="Vírgula 2 2 5" xfId="2434"/>
    <cellStyle name="Vírgula 2 2 5 2" xfId="4251"/>
    <cellStyle name="Vírgula 2 2 5 2 2" xfId="14914"/>
    <cellStyle name="Vírgula 2 2 5 3" xfId="13102"/>
    <cellStyle name="Vírgula 2 3" xfId="247"/>
    <cellStyle name="Vírgula 2 3 2" xfId="987"/>
    <cellStyle name="Vírgula 2 3 3" xfId="2436"/>
    <cellStyle name="Vírgula 2 3 3 2" xfId="4253"/>
    <cellStyle name="Vírgula 2 3 3 2 2" xfId="14916"/>
    <cellStyle name="Vírgula 2 3 3 3" xfId="13104"/>
    <cellStyle name="Vírgula 2 4" xfId="371"/>
    <cellStyle name="Vírgula 2 4 2" xfId="2437"/>
    <cellStyle name="Vírgula 2 4 2 2" xfId="4254"/>
    <cellStyle name="Vírgula 2 4 2 2 2" xfId="14917"/>
    <cellStyle name="Vírgula 2 4 2 3" xfId="13105"/>
    <cellStyle name="Vírgula 2 5" xfId="857"/>
    <cellStyle name="Vírgula 2 6" xfId="2054"/>
    <cellStyle name="Vírgula 2 6 2" xfId="3956"/>
    <cellStyle name="Vírgula 2 6 2 2" xfId="14619"/>
    <cellStyle name="Vírgula 2 6 2 3" xfId="10711"/>
    <cellStyle name="Vírgula 2 6 3" xfId="10712"/>
    <cellStyle name="Vírgula 2 6 4" xfId="7595"/>
    <cellStyle name="Vírgula 2 6 5" xfId="12806"/>
    <cellStyle name="Vírgula 2 6 6" xfId="5767"/>
    <cellStyle name="Vírgula 2 7" xfId="2433"/>
    <cellStyle name="Vírgula 2 7 2" xfId="4250"/>
    <cellStyle name="Vírgula 2 7 2 2" xfId="14913"/>
    <cellStyle name="Vírgula 2 7 3" xfId="13101"/>
    <cellStyle name="Vírgula 3" xfId="35"/>
    <cellStyle name="Vírgula 3 2" xfId="36"/>
    <cellStyle name="Vírgula 3 2 2" xfId="582"/>
    <cellStyle name="Vírgula 3 2 2 2" xfId="1105"/>
    <cellStyle name="Vírgula 3 2 3" xfId="381"/>
    <cellStyle name="Vírgula 3 2 4" xfId="265"/>
    <cellStyle name="Vírgula 3 3" xfId="581"/>
    <cellStyle name="Vírgula 3 3 2" xfId="1104"/>
    <cellStyle name="Vírgula 3 4" xfId="380"/>
    <cellStyle name="Vírgula 3 5" xfId="264"/>
    <cellStyle name="Vírgula 3 6" xfId="2097"/>
    <cellStyle name="Vírgula 4" xfId="37"/>
    <cellStyle name="Vírgula 5" xfId="28"/>
    <cellStyle name="Vírgula 5 2" xfId="38"/>
    <cellStyle name="Vírgula 5 2 2" xfId="177"/>
    <cellStyle name="Vírgula 5 2 2 2" xfId="985"/>
    <cellStyle name="Vírgula 5 2 3" xfId="935"/>
    <cellStyle name="Vírgula 5 3" xfId="881"/>
    <cellStyle name="Vírgula 6" xfId="44"/>
    <cellStyle name="Vírgula 6 2" xfId="57"/>
    <cellStyle name="Vírgula 6 2 2" xfId="584"/>
    <cellStyle name="Vírgula 6 2 2 2" xfId="1107"/>
    <cellStyle name="Vírgula 6 2 3" xfId="471"/>
    <cellStyle name="Vírgula 6 2 4" xfId="355"/>
    <cellStyle name="Vírgula 6 3" xfId="178"/>
    <cellStyle name="Vírgula 6 3 2" xfId="585"/>
    <cellStyle name="Vírgula 6 3 2 2" xfId="1108"/>
    <cellStyle name="Vírgula 6 3 3" xfId="479"/>
    <cellStyle name="Vírgula 6 3 4" xfId="363"/>
    <cellStyle name="Vírgula 6 4" xfId="583"/>
    <cellStyle name="Vírgula 6 4 2" xfId="1106"/>
    <cellStyle name="Vírgula 6 5" xfId="470"/>
    <cellStyle name="Vírgula 6 6" xfId="354"/>
    <cellStyle name="Vírgula 7" xfId="50"/>
    <cellStyle name="Vírgula 7 10" xfId="831"/>
    <cellStyle name="Vírgula 7 10 2" xfId="1876"/>
    <cellStyle name="Vírgula 7 10 2 2" xfId="3833"/>
    <cellStyle name="Vírgula 7 10 2 2 2" xfId="14499"/>
    <cellStyle name="Vírgula 7 10 2 2 3" xfId="10713"/>
    <cellStyle name="Vírgula 7 10 2 3" xfId="10714"/>
    <cellStyle name="Vírgula 7 10 2 4" xfId="7472"/>
    <cellStyle name="Vírgula 7 10 2 5" xfId="12686"/>
    <cellStyle name="Vírgula 7 10 2 6" xfId="5647"/>
    <cellStyle name="Vírgula 7 10 3" xfId="2887"/>
    <cellStyle name="Vírgula 7 10 3 2" xfId="13553"/>
    <cellStyle name="Vírgula 7 10 3 3" xfId="10715"/>
    <cellStyle name="Vírgula 7 10 4" xfId="10716"/>
    <cellStyle name="Vírgula 7 10 5" xfId="6526"/>
    <cellStyle name="Vírgula 7 10 6" xfId="11740"/>
    <cellStyle name="Vírgula 7 10 7" xfId="4701"/>
    <cellStyle name="Vírgula 7 11" xfId="1297"/>
    <cellStyle name="Vírgula 7 11 2" xfId="3254"/>
    <cellStyle name="Vírgula 7 11 2 2" xfId="13920"/>
    <cellStyle name="Vírgula 7 11 2 3" xfId="10717"/>
    <cellStyle name="Vírgula 7 11 3" xfId="10718"/>
    <cellStyle name="Vírgula 7 11 4" xfId="6893"/>
    <cellStyle name="Vírgula 7 11 5" xfId="12107"/>
    <cellStyle name="Vírgula 7 11 6" xfId="5068"/>
    <cellStyle name="Vírgula 7 12" xfId="241"/>
    <cellStyle name="Vírgula 7 12 2" xfId="2521"/>
    <cellStyle name="Vírgula 7 12 2 2" xfId="13187"/>
    <cellStyle name="Vírgula 7 12 2 3" xfId="10719"/>
    <cellStyle name="Vírgula 7 12 3" xfId="10720"/>
    <cellStyle name="Vírgula 7 12 4" xfId="6160"/>
    <cellStyle name="Vírgula 7 12 5" xfId="11374"/>
    <cellStyle name="Vírgula 7 12 6" xfId="4335"/>
    <cellStyle name="Vírgula 7 13" xfId="2137"/>
    <cellStyle name="Vírgula 7 13 2" xfId="3994"/>
    <cellStyle name="Vírgula 7 13 2 2" xfId="14657"/>
    <cellStyle name="Vírgula 7 13 2 3" xfId="10721"/>
    <cellStyle name="Vírgula 7 13 3" xfId="10722"/>
    <cellStyle name="Vírgula 7 13 4" xfId="7633"/>
    <cellStyle name="Vírgula 7 13 5" xfId="12844"/>
    <cellStyle name="Vírgula 7 13 6" xfId="5805"/>
    <cellStyle name="Vírgula 7 14" xfId="2286"/>
    <cellStyle name="Vírgula 7 14 2" xfId="4130"/>
    <cellStyle name="Vírgula 7 14 2 2" xfId="14793"/>
    <cellStyle name="Vírgula 7 14 2 3" xfId="10723"/>
    <cellStyle name="Vírgula 7 14 3" xfId="7769"/>
    <cellStyle name="Vírgula 7 14 4" xfId="12980"/>
    <cellStyle name="Vírgula 7 14 5" xfId="5941"/>
    <cellStyle name="Vírgula 7 15" xfId="2447"/>
    <cellStyle name="Vírgula 7 15 2" xfId="10724"/>
    <cellStyle name="Vírgula 7 15 3" xfId="13115"/>
    <cellStyle name="Vírgula 7 15 4" xfId="6045"/>
    <cellStyle name="Vírgula 7 16" xfId="10725"/>
    <cellStyle name="Vírgula 7 17" xfId="6086"/>
    <cellStyle name="Vírgula 7 18" xfId="11302"/>
    <cellStyle name="Vírgula 7 19" xfId="4263"/>
    <cellStyle name="Vírgula 7 2" xfId="104"/>
    <cellStyle name="Vírgula 7 2 10" xfId="2138"/>
    <cellStyle name="Vírgula 7 2 10 2" xfId="3995"/>
    <cellStyle name="Vírgula 7 2 10 2 2" xfId="14658"/>
    <cellStyle name="Vírgula 7 2 10 2 3" xfId="10726"/>
    <cellStyle name="Vírgula 7 2 10 3" xfId="10727"/>
    <cellStyle name="Vírgula 7 2 10 4" xfId="7634"/>
    <cellStyle name="Vírgula 7 2 10 5" xfId="12845"/>
    <cellStyle name="Vírgula 7 2 10 6" xfId="5806"/>
    <cellStyle name="Vírgula 7 2 11" xfId="2287"/>
    <cellStyle name="Vírgula 7 2 11 2" xfId="4131"/>
    <cellStyle name="Vírgula 7 2 11 2 2" xfId="14794"/>
    <cellStyle name="Vírgula 7 2 11 2 3" xfId="10728"/>
    <cellStyle name="Vírgula 7 2 11 3" xfId="7770"/>
    <cellStyle name="Vírgula 7 2 11 4" xfId="12981"/>
    <cellStyle name="Vírgula 7 2 11 5" xfId="5942"/>
    <cellStyle name="Vírgula 7 2 12" xfId="2462"/>
    <cellStyle name="Vírgula 7 2 12 2" xfId="10729"/>
    <cellStyle name="Vírgula 7 2 12 3" xfId="13130"/>
    <cellStyle name="Vírgula 7 2 12 4" xfId="6078"/>
    <cellStyle name="Vírgula 7 2 13" xfId="10730"/>
    <cellStyle name="Vírgula 7 2 14" xfId="6101"/>
    <cellStyle name="Vírgula 7 2 15" xfId="11317"/>
    <cellStyle name="Vírgula 7 2 16" xfId="4278"/>
    <cellStyle name="Vírgula 7 2 2" xfId="587"/>
    <cellStyle name="Vírgula 7 2 2 10" xfId="11515"/>
    <cellStyle name="Vírgula 7 2 2 11" xfId="4476"/>
    <cellStyle name="Vírgula 7 2 2 2" xfId="730"/>
    <cellStyle name="Vírgula 7 2 2 2 2" xfId="1195"/>
    <cellStyle name="Vírgula 7 2 2 2 2 2" xfId="1879"/>
    <cellStyle name="Vírgula 7 2 2 2 2 2 2" xfId="3836"/>
    <cellStyle name="Vírgula 7 2 2 2 2 2 2 2" xfId="14502"/>
    <cellStyle name="Vírgula 7 2 2 2 2 2 2 3" xfId="10731"/>
    <cellStyle name="Vírgula 7 2 2 2 2 2 3" xfId="10732"/>
    <cellStyle name="Vírgula 7 2 2 2 2 2 4" xfId="7475"/>
    <cellStyle name="Vírgula 7 2 2 2 2 2 5" xfId="12689"/>
    <cellStyle name="Vírgula 7 2 2 2 2 2 6" xfId="5650"/>
    <cellStyle name="Vírgula 7 2 2 2 2 3" xfId="3164"/>
    <cellStyle name="Vírgula 7 2 2 2 2 3 2" xfId="13830"/>
    <cellStyle name="Vírgula 7 2 2 2 2 3 3" xfId="10733"/>
    <cellStyle name="Vírgula 7 2 2 2 2 4" xfId="10734"/>
    <cellStyle name="Vírgula 7 2 2 2 2 5" xfId="6803"/>
    <cellStyle name="Vírgula 7 2 2 2 2 6" xfId="12017"/>
    <cellStyle name="Vírgula 7 2 2 2 2 7" xfId="4978"/>
    <cellStyle name="Vírgula 7 2 2 2 3" xfId="1878"/>
    <cellStyle name="Vírgula 7 2 2 2 3 2" xfId="3835"/>
    <cellStyle name="Vírgula 7 2 2 2 3 2 2" xfId="14501"/>
    <cellStyle name="Vírgula 7 2 2 2 3 2 3" xfId="10735"/>
    <cellStyle name="Vírgula 7 2 2 2 3 3" xfId="10736"/>
    <cellStyle name="Vírgula 7 2 2 2 3 4" xfId="7474"/>
    <cellStyle name="Vírgula 7 2 2 2 3 5" xfId="12688"/>
    <cellStyle name="Vírgula 7 2 2 2 3 6" xfId="5649"/>
    <cellStyle name="Vírgula 7 2 2 2 4" xfId="2797"/>
    <cellStyle name="Vírgula 7 2 2 2 4 2" xfId="13463"/>
    <cellStyle name="Vírgula 7 2 2 2 4 3" xfId="10737"/>
    <cellStyle name="Vírgula 7 2 2 2 5" xfId="10738"/>
    <cellStyle name="Vírgula 7 2 2 2 6" xfId="6436"/>
    <cellStyle name="Vírgula 7 2 2 2 7" xfId="11650"/>
    <cellStyle name="Vírgula 7 2 2 2 8" xfId="4611"/>
    <cellStyle name="Vírgula 7 2 2 3" xfId="883"/>
    <cellStyle name="Vírgula 7 2 2 3 2" xfId="1880"/>
    <cellStyle name="Vírgula 7 2 2 3 2 2" xfId="3837"/>
    <cellStyle name="Vírgula 7 2 2 3 2 2 2" xfId="14503"/>
    <cellStyle name="Vírgula 7 2 2 3 2 2 3" xfId="10739"/>
    <cellStyle name="Vírgula 7 2 2 3 2 3" xfId="10740"/>
    <cellStyle name="Vírgula 7 2 2 3 2 4" xfId="7476"/>
    <cellStyle name="Vírgula 7 2 2 3 2 5" xfId="12690"/>
    <cellStyle name="Vírgula 7 2 2 3 2 6" xfId="5651"/>
    <cellStyle name="Vírgula 7 2 2 3 3" xfId="2935"/>
    <cellStyle name="Vírgula 7 2 2 3 3 2" xfId="13601"/>
    <cellStyle name="Vírgula 7 2 2 3 3 3" xfId="10741"/>
    <cellStyle name="Vírgula 7 2 2 3 4" xfId="10742"/>
    <cellStyle name="Vírgula 7 2 2 3 5" xfId="6574"/>
    <cellStyle name="Vírgula 7 2 2 3 6" xfId="11788"/>
    <cellStyle name="Vírgula 7 2 2 3 7" xfId="4749"/>
    <cellStyle name="Vírgula 7 2 2 4" xfId="1877"/>
    <cellStyle name="Vírgula 7 2 2 4 2" xfId="3834"/>
    <cellStyle name="Vírgula 7 2 2 4 2 2" xfId="14500"/>
    <cellStyle name="Vírgula 7 2 2 4 2 3" xfId="10743"/>
    <cellStyle name="Vírgula 7 2 2 4 3" xfId="10744"/>
    <cellStyle name="Vírgula 7 2 2 4 4" xfId="7473"/>
    <cellStyle name="Vírgula 7 2 2 4 5" xfId="12687"/>
    <cellStyle name="Vírgula 7 2 2 4 6" xfId="5648"/>
    <cellStyle name="Vírgula 7 2 2 5" xfId="2190"/>
    <cellStyle name="Vírgula 7 2 2 5 2" xfId="4043"/>
    <cellStyle name="Vírgula 7 2 2 5 2 2" xfId="14706"/>
    <cellStyle name="Vírgula 7 2 2 5 2 3" xfId="10745"/>
    <cellStyle name="Vírgula 7 2 2 5 3" xfId="10746"/>
    <cellStyle name="Vírgula 7 2 2 5 4" xfId="7682"/>
    <cellStyle name="Vírgula 7 2 2 5 5" xfId="12893"/>
    <cellStyle name="Vírgula 7 2 2 5 6" xfId="5854"/>
    <cellStyle name="Vírgula 7 2 2 6" xfId="2334"/>
    <cellStyle name="Vírgula 7 2 2 6 2" xfId="4178"/>
    <cellStyle name="Vírgula 7 2 2 6 2 2" xfId="14841"/>
    <cellStyle name="Vírgula 7 2 2 6 2 3" xfId="10747"/>
    <cellStyle name="Vírgula 7 2 2 6 3" xfId="7817"/>
    <cellStyle name="Vírgula 7 2 2 6 4" xfId="13028"/>
    <cellStyle name="Vírgula 7 2 2 6 5" xfId="5989"/>
    <cellStyle name="Vírgula 7 2 2 7" xfId="2662"/>
    <cellStyle name="Vírgula 7 2 2 7 2" xfId="13328"/>
    <cellStyle name="Vírgula 7 2 2 7 3" xfId="10748"/>
    <cellStyle name="Vírgula 7 2 2 8" xfId="10749"/>
    <cellStyle name="Vírgula 7 2 2 9" xfId="6301"/>
    <cellStyle name="Vírgula 7 2 3" xfId="631"/>
    <cellStyle name="Vírgula 7 2 3 10" xfId="11557"/>
    <cellStyle name="Vírgula 7 2 3 11" xfId="4518"/>
    <cellStyle name="Vírgula 7 2 3 2" xfId="772"/>
    <cellStyle name="Vírgula 7 2 3 2 2" xfId="1237"/>
    <cellStyle name="Vírgula 7 2 3 2 2 2" xfId="1883"/>
    <cellStyle name="Vírgula 7 2 3 2 2 2 2" xfId="3840"/>
    <cellStyle name="Vírgula 7 2 3 2 2 2 2 2" xfId="14506"/>
    <cellStyle name="Vírgula 7 2 3 2 2 2 2 3" xfId="10750"/>
    <cellStyle name="Vírgula 7 2 3 2 2 2 3" xfId="10751"/>
    <cellStyle name="Vírgula 7 2 3 2 2 2 4" xfId="7479"/>
    <cellStyle name="Vírgula 7 2 3 2 2 2 5" xfId="12693"/>
    <cellStyle name="Vírgula 7 2 3 2 2 2 6" xfId="5654"/>
    <cellStyle name="Vírgula 7 2 3 2 2 3" xfId="3206"/>
    <cellStyle name="Vírgula 7 2 3 2 2 3 2" xfId="13872"/>
    <cellStyle name="Vírgula 7 2 3 2 2 3 3" xfId="10752"/>
    <cellStyle name="Vírgula 7 2 3 2 2 4" xfId="10753"/>
    <cellStyle name="Vírgula 7 2 3 2 2 5" xfId="6845"/>
    <cellStyle name="Vírgula 7 2 3 2 2 6" xfId="12059"/>
    <cellStyle name="Vírgula 7 2 3 2 2 7" xfId="5020"/>
    <cellStyle name="Vírgula 7 2 3 2 3" xfId="1882"/>
    <cellStyle name="Vírgula 7 2 3 2 3 2" xfId="3839"/>
    <cellStyle name="Vírgula 7 2 3 2 3 2 2" xfId="14505"/>
    <cellStyle name="Vírgula 7 2 3 2 3 2 3" xfId="10754"/>
    <cellStyle name="Vírgula 7 2 3 2 3 3" xfId="10755"/>
    <cellStyle name="Vírgula 7 2 3 2 3 4" xfId="7478"/>
    <cellStyle name="Vírgula 7 2 3 2 3 5" xfId="12692"/>
    <cellStyle name="Vírgula 7 2 3 2 3 6" xfId="5653"/>
    <cellStyle name="Vírgula 7 2 3 2 4" xfId="2839"/>
    <cellStyle name="Vírgula 7 2 3 2 4 2" xfId="13505"/>
    <cellStyle name="Vírgula 7 2 3 2 4 3" xfId="10756"/>
    <cellStyle name="Vírgula 7 2 3 2 5" xfId="10757"/>
    <cellStyle name="Vírgula 7 2 3 2 6" xfId="6478"/>
    <cellStyle name="Vírgula 7 2 3 2 7" xfId="11692"/>
    <cellStyle name="Vírgula 7 2 3 2 8" xfId="4653"/>
    <cellStyle name="Vírgula 7 2 3 3" xfId="925"/>
    <cellStyle name="Vírgula 7 2 3 3 2" xfId="1884"/>
    <cellStyle name="Vírgula 7 2 3 3 2 2" xfId="3841"/>
    <cellStyle name="Vírgula 7 2 3 3 2 2 2" xfId="14507"/>
    <cellStyle name="Vírgula 7 2 3 3 2 2 3" xfId="10758"/>
    <cellStyle name="Vírgula 7 2 3 3 2 3" xfId="10759"/>
    <cellStyle name="Vírgula 7 2 3 3 2 4" xfId="7480"/>
    <cellStyle name="Vírgula 7 2 3 3 2 5" xfId="12694"/>
    <cellStyle name="Vírgula 7 2 3 3 2 6" xfId="5655"/>
    <cellStyle name="Vírgula 7 2 3 3 3" xfId="2977"/>
    <cellStyle name="Vírgula 7 2 3 3 3 2" xfId="13643"/>
    <cellStyle name="Vírgula 7 2 3 3 3 3" xfId="10760"/>
    <cellStyle name="Vírgula 7 2 3 3 4" xfId="10761"/>
    <cellStyle name="Vírgula 7 2 3 3 5" xfId="6616"/>
    <cellStyle name="Vírgula 7 2 3 3 6" xfId="11830"/>
    <cellStyle name="Vírgula 7 2 3 3 7" xfId="4791"/>
    <cellStyle name="Vírgula 7 2 3 4" xfId="1881"/>
    <cellStyle name="Vírgula 7 2 3 4 2" xfId="3838"/>
    <cellStyle name="Vírgula 7 2 3 4 2 2" xfId="14504"/>
    <cellStyle name="Vírgula 7 2 3 4 2 3" xfId="10762"/>
    <cellStyle name="Vírgula 7 2 3 4 3" xfId="10763"/>
    <cellStyle name="Vírgula 7 2 3 4 4" xfId="7477"/>
    <cellStyle name="Vírgula 7 2 3 4 5" xfId="12691"/>
    <cellStyle name="Vírgula 7 2 3 4 6" xfId="5652"/>
    <cellStyle name="Vírgula 7 2 3 5" xfId="2232"/>
    <cellStyle name="Vírgula 7 2 3 5 2" xfId="4085"/>
    <cellStyle name="Vírgula 7 2 3 5 2 2" xfId="14748"/>
    <cellStyle name="Vírgula 7 2 3 5 2 3" xfId="10764"/>
    <cellStyle name="Vírgula 7 2 3 5 3" xfId="10765"/>
    <cellStyle name="Vírgula 7 2 3 5 4" xfId="7724"/>
    <cellStyle name="Vírgula 7 2 3 5 5" xfId="12935"/>
    <cellStyle name="Vírgula 7 2 3 5 6" xfId="5896"/>
    <cellStyle name="Vírgula 7 2 3 6" xfId="2376"/>
    <cellStyle name="Vírgula 7 2 3 6 2" xfId="4220"/>
    <cellStyle name="Vírgula 7 2 3 6 2 2" xfId="14883"/>
    <cellStyle name="Vírgula 7 2 3 6 2 3" xfId="10766"/>
    <cellStyle name="Vírgula 7 2 3 6 3" xfId="7859"/>
    <cellStyle name="Vírgula 7 2 3 6 4" xfId="13070"/>
    <cellStyle name="Vírgula 7 2 3 6 5" xfId="6031"/>
    <cellStyle name="Vírgula 7 2 3 7" xfId="2704"/>
    <cellStyle name="Vírgula 7 2 3 7 2" xfId="13370"/>
    <cellStyle name="Vírgula 7 2 3 7 3" xfId="10767"/>
    <cellStyle name="Vírgula 7 2 3 8" xfId="10768"/>
    <cellStyle name="Vírgula 7 2 3 9" xfId="6343"/>
    <cellStyle name="Vírgula 7 2 4" xfId="473"/>
    <cellStyle name="Vírgula 7 2 4 2" xfId="1035"/>
    <cellStyle name="Vírgula 7 2 4 2 2" xfId="1886"/>
    <cellStyle name="Vírgula 7 2 4 2 2 2" xfId="3843"/>
    <cellStyle name="Vírgula 7 2 4 2 2 2 2" xfId="14509"/>
    <cellStyle name="Vírgula 7 2 4 2 2 2 3" xfId="10769"/>
    <cellStyle name="Vírgula 7 2 4 2 2 3" xfId="10770"/>
    <cellStyle name="Vírgula 7 2 4 2 2 4" xfId="7482"/>
    <cellStyle name="Vírgula 7 2 4 2 2 5" xfId="12696"/>
    <cellStyle name="Vírgula 7 2 4 2 2 6" xfId="5657"/>
    <cellStyle name="Vírgula 7 2 4 2 3" xfId="3067"/>
    <cellStyle name="Vírgula 7 2 4 2 3 2" xfId="13733"/>
    <cellStyle name="Vírgula 7 2 4 2 3 3" xfId="10771"/>
    <cellStyle name="Vírgula 7 2 4 2 4" xfId="10772"/>
    <cellStyle name="Vírgula 7 2 4 2 5" xfId="6706"/>
    <cellStyle name="Vírgula 7 2 4 2 6" xfId="11920"/>
    <cellStyle name="Vírgula 7 2 4 2 7" xfId="4881"/>
    <cellStyle name="Vírgula 7 2 4 3" xfId="1885"/>
    <cellStyle name="Vírgula 7 2 4 3 2" xfId="3842"/>
    <cellStyle name="Vírgula 7 2 4 3 2 2" xfId="14508"/>
    <cellStyle name="Vírgula 7 2 4 3 2 3" xfId="10773"/>
    <cellStyle name="Vírgula 7 2 4 3 3" xfId="10774"/>
    <cellStyle name="Vírgula 7 2 4 3 4" xfId="7481"/>
    <cellStyle name="Vírgula 7 2 4 3 5" xfId="12695"/>
    <cellStyle name="Vírgula 7 2 4 3 6" xfId="5656"/>
    <cellStyle name="Vírgula 7 2 4 4" xfId="2615"/>
    <cellStyle name="Vírgula 7 2 4 4 2" xfId="13281"/>
    <cellStyle name="Vírgula 7 2 4 4 3" xfId="10775"/>
    <cellStyle name="Vírgula 7 2 4 5" xfId="10776"/>
    <cellStyle name="Vírgula 7 2 4 6" xfId="6254"/>
    <cellStyle name="Vírgula 7 2 4 7" xfId="11468"/>
    <cellStyle name="Vírgula 7 2 4 8" xfId="4429"/>
    <cellStyle name="Vírgula 7 2 5" xfId="682"/>
    <cellStyle name="Vírgula 7 2 5 2" xfId="1148"/>
    <cellStyle name="Vírgula 7 2 5 2 2" xfId="1888"/>
    <cellStyle name="Vírgula 7 2 5 2 2 2" xfId="3845"/>
    <cellStyle name="Vírgula 7 2 5 2 2 2 2" xfId="14511"/>
    <cellStyle name="Vírgula 7 2 5 2 2 2 3" xfId="10777"/>
    <cellStyle name="Vírgula 7 2 5 2 2 3" xfId="10778"/>
    <cellStyle name="Vírgula 7 2 5 2 2 4" xfId="7484"/>
    <cellStyle name="Vírgula 7 2 5 2 2 5" xfId="12698"/>
    <cellStyle name="Vírgula 7 2 5 2 2 6" xfId="5659"/>
    <cellStyle name="Vírgula 7 2 5 2 3" xfId="3117"/>
    <cellStyle name="Vírgula 7 2 5 2 3 2" xfId="13783"/>
    <cellStyle name="Vírgula 7 2 5 2 3 3" xfId="10779"/>
    <cellStyle name="Vírgula 7 2 5 2 4" xfId="10780"/>
    <cellStyle name="Vírgula 7 2 5 2 5" xfId="6756"/>
    <cellStyle name="Vírgula 7 2 5 2 6" xfId="11970"/>
    <cellStyle name="Vírgula 7 2 5 2 7" xfId="4931"/>
    <cellStyle name="Vírgula 7 2 5 3" xfId="1887"/>
    <cellStyle name="Vírgula 7 2 5 3 2" xfId="3844"/>
    <cellStyle name="Vírgula 7 2 5 3 2 2" xfId="14510"/>
    <cellStyle name="Vírgula 7 2 5 3 2 3" xfId="10781"/>
    <cellStyle name="Vírgula 7 2 5 3 3" xfId="10782"/>
    <cellStyle name="Vírgula 7 2 5 3 4" xfId="7483"/>
    <cellStyle name="Vírgula 7 2 5 3 5" xfId="12697"/>
    <cellStyle name="Vírgula 7 2 5 3 6" xfId="5658"/>
    <cellStyle name="Vírgula 7 2 5 4" xfId="2750"/>
    <cellStyle name="Vírgula 7 2 5 4 2" xfId="13416"/>
    <cellStyle name="Vírgula 7 2 5 4 3" xfId="10783"/>
    <cellStyle name="Vírgula 7 2 5 5" xfId="10784"/>
    <cellStyle name="Vírgula 7 2 5 6" xfId="6389"/>
    <cellStyle name="Vírgula 7 2 5 7" xfId="11603"/>
    <cellStyle name="Vírgula 7 2 5 8" xfId="4564"/>
    <cellStyle name="Vírgula 7 2 6" xfId="357"/>
    <cellStyle name="Vírgula 7 2 6 2" xfId="979"/>
    <cellStyle name="Vírgula 7 2 6 2 2" xfId="1890"/>
    <cellStyle name="Vírgula 7 2 6 2 2 2" xfId="3847"/>
    <cellStyle name="Vírgula 7 2 6 2 2 2 2" xfId="14513"/>
    <cellStyle name="Vírgula 7 2 6 2 2 2 3" xfId="10785"/>
    <cellStyle name="Vírgula 7 2 6 2 2 3" xfId="10786"/>
    <cellStyle name="Vírgula 7 2 6 2 2 4" xfId="7486"/>
    <cellStyle name="Vírgula 7 2 6 2 2 5" xfId="12700"/>
    <cellStyle name="Vírgula 7 2 6 2 2 6" xfId="5661"/>
    <cellStyle name="Vírgula 7 2 6 2 3" xfId="3023"/>
    <cellStyle name="Vírgula 7 2 6 2 3 2" xfId="13689"/>
    <cellStyle name="Vírgula 7 2 6 2 3 3" xfId="10787"/>
    <cellStyle name="Vírgula 7 2 6 2 4" xfId="10788"/>
    <cellStyle name="Vírgula 7 2 6 2 5" xfId="6662"/>
    <cellStyle name="Vírgula 7 2 6 2 6" xfId="11876"/>
    <cellStyle name="Vírgula 7 2 6 2 7" xfId="4837"/>
    <cellStyle name="Vírgula 7 2 6 3" xfId="1889"/>
    <cellStyle name="Vírgula 7 2 6 3 2" xfId="3846"/>
    <cellStyle name="Vírgula 7 2 6 3 2 2" xfId="14512"/>
    <cellStyle name="Vírgula 7 2 6 3 2 3" xfId="10789"/>
    <cellStyle name="Vírgula 7 2 6 3 3" xfId="10790"/>
    <cellStyle name="Vírgula 7 2 6 3 4" xfId="7485"/>
    <cellStyle name="Vírgula 7 2 6 3 5" xfId="12699"/>
    <cellStyle name="Vírgula 7 2 6 3 6" xfId="5660"/>
    <cellStyle name="Vírgula 7 2 6 4" xfId="2566"/>
    <cellStyle name="Vírgula 7 2 6 4 2" xfId="13232"/>
    <cellStyle name="Vírgula 7 2 6 4 3" xfId="10791"/>
    <cellStyle name="Vírgula 7 2 6 5" xfId="10792"/>
    <cellStyle name="Vírgula 7 2 6 6" xfId="6205"/>
    <cellStyle name="Vírgula 7 2 6 7" xfId="11419"/>
    <cellStyle name="Vírgula 7 2 6 8" xfId="4380"/>
    <cellStyle name="Vírgula 7 2 7" xfId="832"/>
    <cellStyle name="Vírgula 7 2 7 2" xfId="1891"/>
    <cellStyle name="Vírgula 7 2 7 2 2" xfId="3848"/>
    <cellStyle name="Vírgula 7 2 7 2 2 2" xfId="14514"/>
    <cellStyle name="Vírgula 7 2 7 2 2 3" xfId="10793"/>
    <cellStyle name="Vírgula 7 2 7 2 3" xfId="10794"/>
    <cellStyle name="Vírgula 7 2 7 2 4" xfId="7487"/>
    <cellStyle name="Vírgula 7 2 7 2 5" xfId="12701"/>
    <cellStyle name="Vírgula 7 2 7 2 6" xfId="5662"/>
    <cellStyle name="Vírgula 7 2 7 3" xfId="2888"/>
    <cellStyle name="Vírgula 7 2 7 3 2" xfId="13554"/>
    <cellStyle name="Vírgula 7 2 7 3 3" xfId="10795"/>
    <cellStyle name="Vírgula 7 2 7 4" xfId="10796"/>
    <cellStyle name="Vírgula 7 2 7 5" xfId="6527"/>
    <cellStyle name="Vírgula 7 2 7 6" xfId="11741"/>
    <cellStyle name="Vírgula 7 2 7 7" xfId="4702"/>
    <cellStyle name="Vírgula 7 2 8" xfId="1298"/>
    <cellStyle name="Vírgula 7 2 8 2" xfId="3255"/>
    <cellStyle name="Vírgula 7 2 8 2 2" xfId="13921"/>
    <cellStyle name="Vírgula 7 2 8 2 3" xfId="10797"/>
    <cellStyle name="Vírgula 7 2 8 3" xfId="10798"/>
    <cellStyle name="Vírgula 7 2 8 4" xfId="6894"/>
    <cellStyle name="Vírgula 7 2 8 5" xfId="12108"/>
    <cellStyle name="Vírgula 7 2 8 6" xfId="5069"/>
    <cellStyle name="Vírgula 7 2 9" xfId="242"/>
    <cellStyle name="Vírgula 7 2 9 2" xfId="2522"/>
    <cellStyle name="Vírgula 7 2 9 2 2" xfId="13188"/>
    <cellStyle name="Vírgula 7 2 9 2 3" xfId="10799"/>
    <cellStyle name="Vírgula 7 2 9 3" xfId="10800"/>
    <cellStyle name="Vírgula 7 2 9 4" xfId="6161"/>
    <cellStyle name="Vírgula 7 2 9 5" xfId="11375"/>
    <cellStyle name="Vírgula 7 2 9 6" xfId="4336"/>
    <cellStyle name="Vírgula 7 3" xfId="141"/>
    <cellStyle name="Vírgula 7 3 10" xfId="2139"/>
    <cellStyle name="Vírgula 7 3 10 2" xfId="3996"/>
    <cellStyle name="Vírgula 7 3 10 2 2" xfId="14659"/>
    <cellStyle name="Vírgula 7 3 10 2 3" xfId="10801"/>
    <cellStyle name="Vírgula 7 3 10 3" xfId="10802"/>
    <cellStyle name="Vírgula 7 3 10 4" xfId="7635"/>
    <cellStyle name="Vírgula 7 3 10 5" xfId="12846"/>
    <cellStyle name="Vírgula 7 3 10 6" xfId="5807"/>
    <cellStyle name="Vírgula 7 3 11" xfId="2288"/>
    <cellStyle name="Vírgula 7 3 11 2" xfId="4132"/>
    <cellStyle name="Vírgula 7 3 11 2 2" xfId="14795"/>
    <cellStyle name="Vírgula 7 3 11 2 3" xfId="10803"/>
    <cellStyle name="Vírgula 7 3 11 3" xfId="7771"/>
    <cellStyle name="Vírgula 7 3 11 4" xfId="12982"/>
    <cellStyle name="Vírgula 7 3 11 5" xfId="5943"/>
    <cellStyle name="Vírgula 7 3 12" xfId="2477"/>
    <cellStyle name="Vírgula 7 3 12 2" xfId="10804"/>
    <cellStyle name="Vírgula 7 3 12 3" xfId="13145"/>
    <cellStyle name="Vírgula 7 3 12 4" xfId="6079"/>
    <cellStyle name="Vírgula 7 3 13" xfId="10805"/>
    <cellStyle name="Vírgula 7 3 14" xfId="6116"/>
    <cellStyle name="Vírgula 7 3 15" xfId="11332"/>
    <cellStyle name="Vírgula 7 3 16" xfId="4293"/>
    <cellStyle name="Vírgula 7 3 2" xfId="588"/>
    <cellStyle name="Vírgula 7 3 2 10" xfId="11516"/>
    <cellStyle name="Vírgula 7 3 2 11" xfId="4477"/>
    <cellStyle name="Vírgula 7 3 2 2" xfId="731"/>
    <cellStyle name="Vírgula 7 3 2 2 2" xfId="1196"/>
    <cellStyle name="Vírgula 7 3 2 2 2 2" xfId="1894"/>
    <cellStyle name="Vírgula 7 3 2 2 2 2 2" xfId="3851"/>
    <cellStyle name="Vírgula 7 3 2 2 2 2 2 2" xfId="14517"/>
    <cellStyle name="Vírgula 7 3 2 2 2 2 2 3" xfId="10806"/>
    <cellStyle name="Vírgula 7 3 2 2 2 2 3" xfId="10807"/>
    <cellStyle name="Vírgula 7 3 2 2 2 2 4" xfId="7490"/>
    <cellStyle name="Vírgula 7 3 2 2 2 2 5" xfId="12704"/>
    <cellStyle name="Vírgula 7 3 2 2 2 2 6" xfId="5665"/>
    <cellStyle name="Vírgula 7 3 2 2 2 3" xfId="3165"/>
    <cellStyle name="Vírgula 7 3 2 2 2 3 2" xfId="13831"/>
    <cellStyle name="Vírgula 7 3 2 2 2 3 3" xfId="10808"/>
    <cellStyle name="Vírgula 7 3 2 2 2 4" xfId="10809"/>
    <cellStyle name="Vírgula 7 3 2 2 2 5" xfId="6804"/>
    <cellStyle name="Vírgula 7 3 2 2 2 6" xfId="12018"/>
    <cellStyle name="Vírgula 7 3 2 2 2 7" xfId="4979"/>
    <cellStyle name="Vírgula 7 3 2 2 3" xfId="1893"/>
    <cellStyle name="Vírgula 7 3 2 2 3 2" xfId="3850"/>
    <cellStyle name="Vírgula 7 3 2 2 3 2 2" xfId="14516"/>
    <cellStyle name="Vírgula 7 3 2 2 3 2 3" xfId="10810"/>
    <cellStyle name="Vírgula 7 3 2 2 3 3" xfId="10811"/>
    <cellStyle name="Vírgula 7 3 2 2 3 4" xfId="7489"/>
    <cellStyle name="Vírgula 7 3 2 2 3 5" xfId="12703"/>
    <cellStyle name="Vírgula 7 3 2 2 3 6" xfId="5664"/>
    <cellStyle name="Vírgula 7 3 2 2 4" xfId="2798"/>
    <cellStyle name="Vírgula 7 3 2 2 4 2" xfId="13464"/>
    <cellStyle name="Vírgula 7 3 2 2 4 3" xfId="10812"/>
    <cellStyle name="Vírgula 7 3 2 2 5" xfId="10813"/>
    <cellStyle name="Vírgula 7 3 2 2 6" xfId="6437"/>
    <cellStyle name="Vírgula 7 3 2 2 7" xfId="11651"/>
    <cellStyle name="Vírgula 7 3 2 2 8" xfId="4612"/>
    <cellStyle name="Vírgula 7 3 2 3" xfId="884"/>
    <cellStyle name="Vírgula 7 3 2 3 2" xfId="1895"/>
    <cellStyle name="Vírgula 7 3 2 3 2 2" xfId="3852"/>
    <cellStyle name="Vírgula 7 3 2 3 2 2 2" xfId="14518"/>
    <cellStyle name="Vírgula 7 3 2 3 2 2 3" xfId="10814"/>
    <cellStyle name="Vírgula 7 3 2 3 2 3" xfId="10815"/>
    <cellStyle name="Vírgula 7 3 2 3 2 4" xfId="7491"/>
    <cellStyle name="Vírgula 7 3 2 3 2 5" xfId="12705"/>
    <cellStyle name="Vírgula 7 3 2 3 2 6" xfId="5666"/>
    <cellStyle name="Vírgula 7 3 2 3 3" xfId="2936"/>
    <cellStyle name="Vírgula 7 3 2 3 3 2" xfId="13602"/>
    <cellStyle name="Vírgula 7 3 2 3 3 3" xfId="10816"/>
    <cellStyle name="Vírgula 7 3 2 3 4" xfId="10817"/>
    <cellStyle name="Vírgula 7 3 2 3 5" xfId="6575"/>
    <cellStyle name="Vírgula 7 3 2 3 6" xfId="11789"/>
    <cellStyle name="Vírgula 7 3 2 3 7" xfId="4750"/>
    <cellStyle name="Vírgula 7 3 2 4" xfId="1892"/>
    <cellStyle name="Vírgula 7 3 2 4 2" xfId="3849"/>
    <cellStyle name="Vírgula 7 3 2 4 2 2" xfId="14515"/>
    <cellStyle name="Vírgula 7 3 2 4 2 3" xfId="10818"/>
    <cellStyle name="Vírgula 7 3 2 4 3" xfId="10819"/>
    <cellStyle name="Vírgula 7 3 2 4 4" xfId="7488"/>
    <cellStyle name="Vírgula 7 3 2 4 5" xfId="12702"/>
    <cellStyle name="Vírgula 7 3 2 4 6" xfId="5663"/>
    <cellStyle name="Vírgula 7 3 2 5" xfId="2191"/>
    <cellStyle name="Vírgula 7 3 2 5 2" xfId="4044"/>
    <cellStyle name="Vírgula 7 3 2 5 2 2" xfId="14707"/>
    <cellStyle name="Vírgula 7 3 2 5 2 3" xfId="10820"/>
    <cellStyle name="Vírgula 7 3 2 5 3" xfId="10821"/>
    <cellStyle name="Vírgula 7 3 2 5 4" xfId="7683"/>
    <cellStyle name="Vírgula 7 3 2 5 5" xfId="12894"/>
    <cellStyle name="Vírgula 7 3 2 5 6" xfId="5855"/>
    <cellStyle name="Vírgula 7 3 2 6" xfId="2335"/>
    <cellStyle name="Vírgula 7 3 2 6 2" xfId="4179"/>
    <cellStyle name="Vírgula 7 3 2 6 2 2" xfId="14842"/>
    <cellStyle name="Vírgula 7 3 2 6 2 3" xfId="10822"/>
    <cellStyle name="Vírgula 7 3 2 6 3" xfId="7818"/>
    <cellStyle name="Vírgula 7 3 2 6 4" xfId="13029"/>
    <cellStyle name="Vírgula 7 3 2 6 5" xfId="5990"/>
    <cellStyle name="Vírgula 7 3 2 7" xfId="2663"/>
    <cellStyle name="Vírgula 7 3 2 7 2" xfId="13329"/>
    <cellStyle name="Vírgula 7 3 2 7 3" xfId="10823"/>
    <cellStyle name="Vírgula 7 3 2 8" xfId="10824"/>
    <cellStyle name="Vírgula 7 3 2 9" xfId="6302"/>
    <cellStyle name="Vírgula 7 3 3" xfId="632"/>
    <cellStyle name="Vírgula 7 3 3 10" xfId="11558"/>
    <cellStyle name="Vírgula 7 3 3 11" xfId="4519"/>
    <cellStyle name="Vírgula 7 3 3 2" xfId="773"/>
    <cellStyle name="Vírgula 7 3 3 2 2" xfId="1238"/>
    <cellStyle name="Vírgula 7 3 3 2 2 2" xfId="1898"/>
    <cellStyle name="Vírgula 7 3 3 2 2 2 2" xfId="3855"/>
    <cellStyle name="Vírgula 7 3 3 2 2 2 2 2" xfId="14521"/>
    <cellStyle name="Vírgula 7 3 3 2 2 2 2 3" xfId="10825"/>
    <cellStyle name="Vírgula 7 3 3 2 2 2 3" xfId="10826"/>
    <cellStyle name="Vírgula 7 3 3 2 2 2 4" xfId="7494"/>
    <cellStyle name="Vírgula 7 3 3 2 2 2 5" xfId="12708"/>
    <cellStyle name="Vírgula 7 3 3 2 2 2 6" xfId="5669"/>
    <cellStyle name="Vírgula 7 3 3 2 2 3" xfId="3207"/>
    <cellStyle name="Vírgula 7 3 3 2 2 3 2" xfId="13873"/>
    <cellStyle name="Vírgula 7 3 3 2 2 3 3" xfId="10827"/>
    <cellStyle name="Vírgula 7 3 3 2 2 4" xfId="10828"/>
    <cellStyle name="Vírgula 7 3 3 2 2 5" xfId="6846"/>
    <cellStyle name="Vírgula 7 3 3 2 2 6" xfId="12060"/>
    <cellStyle name="Vírgula 7 3 3 2 2 7" xfId="5021"/>
    <cellStyle name="Vírgula 7 3 3 2 3" xfId="1897"/>
    <cellStyle name="Vírgula 7 3 3 2 3 2" xfId="3854"/>
    <cellStyle name="Vírgula 7 3 3 2 3 2 2" xfId="14520"/>
    <cellStyle name="Vírgula 7 3 3 2 3 2 3" xfId="10829"/>
    <cellStyle name="Vírgula 7 3 3 2 3 3" xfId="10830"/>
    <cellStyle name="Vírgula 7 3 3 2 3 4" xfId="7493"/>
    <cellStyle name="Vírgula 7 3 3 2 3 5" xfId="12707"/>
    <cellStyle name="Vírgula 7 3 3 2 3 6" xfId="5668"/>
    <cellStyle name="Vírgula 7 3 3 2 4" xfId="2840"/>
    <cellStyle name="Vírgula 7 3 3 2 4 2" xfId="13506"/>
    <cellStyle name="Vírgula 7 3 3 2 4 3" xfId="10831"/>
    <cellStyle name="Vírgula 7 3 3 2 5" xfId="10832"/>
    <cellStyle name="Vírgula 7 3 3 2 6" xfId="6479"/>
    <cellStyle name="Vírgula 7 3 3 2 7" xfId="11693"/>
    <cellStyle name="Vírgula 7 3 3 2 8" xfId="4654"/>
    <cellStyle name="Vírgula 7 3 3 3" xfId="926"/>
    <cellStyle name="Vírgula 7 3 3 3 2" xfId="1899"/>
    <cellStyle name="Vírgula 7 3 3 3 2 2" xfId="3856"/>
    <cellStyle name="Vírgula 7 3 3 3 2 2 2" xfId="14522"/>
    <cellStyle name="Vírgula 7 3 3 3 2 2 3" xfId="10833"/>
    <cellStyle name="Vírgula 7 3 3 3 2 3" xfId="10834"/>
    <cellStyle name="Vírgula 7 3 3 3 2 4" xfId="7495"/>
    <cellStyle name="Vírgula 7 3 3 3 2 5" xfId="12709"/>
    <cellStyle name="Vírgula 7 3 3 3 2 6" xfId="5670"/>
    <cellStyle name="Vírgula 7 3 3 3 3" xfId="2978"/>
    <cellStyle name="Vírgula 7 3 3 3 3 2" xfId="13644"/>
    <cellStyle name="Vírgula 7 3 3 3 3 3" xfId="10835"/>
    <cellStyle name="Vírgula 7 3 3 3 4" xfId="10836"/>
    <cellStyle name="Vírgula 7 3 3 3 5" xfId="6617"/>
    <cellStyle name="Vírgula 7 3 3 3 6" xfId="11831"/>
    <cellStyle name="Vírgula 7 3 3 3 7" xfId="4792"/>
    <cellStyle name="Vírgula 7 3 3 4" xfId="1896"/>
    <cellStyle name="Vírgula 7 3 3 4 2" xfId="3853"/>
    <cellStyle name="Vírgula 7 3 3 4 2 2" xfId="14519"/>
    <cellStyle name="Vírgula 7 3 3 4 2 3" xfId="10837"/>
    <cellStyle name="Vírgula 7 3 3 4 3" xfId="10838"/>
    <cellStyle name="Vírgula 7 3 3 4 4" xfId="7492"/>
    <cellStyle name="Vírgula 7 3 3 4 5" xfId="12706"/>
    <cellStyle name="Vírgula 7 3 3 4 6" xfId="5667"/>
    <cellStyle name="Vírgula 7 3 3 5" xfId="2233"/>
    <cellStyle name="Vírgula 7 3 3 5 2" xfId="4086"/>
    <cellStyle name="Vírgula 7 3 3 5 2 2" xfId="14749"/>
    <cellStyle name="Vírgula 7 3 3 5 2 3" xfId="10839"/>
    <cellStyle name="Vírgula 7 3 3 5 3" xfId="10840"/>
    <cellStyle name="Vírgula 7 3 3 5 4" xfId="7725"/>
    <cellStyle name="Vírgula 7 3 3 5 5" xfId="12936"/>
    <cellStyle name="Vírgula 7 3 3 5 6" xfId="5897"/>
    <cellStyle name="Vírgula 7 3 3 6" xfId="2377"/>
    <cellStyle name="Vírgula 7 3 3 6 2" xfId="4221"/>
    <cellStyle name="Vírgula 7 3 3 6 2 2" xfId="14884"/>
    <cellStyle name="Vírgula 7 3 3 6 2 3" xfId="10841"/>
    <cellStyle name="Vírgula 7 3 3 6 3" xfId="7860"/>
    <cellStyle name="Vírgula 7 3 3 6 4" xfId="13071"/>
    <cellStyle name="Vírgula 7 3 3 6 5" xfId="6032"/>
    <cellStyle name="Vírgula 7 3 3 7" xfId="2705"/>
    <cellStyle name="Vírgula 7 3 3 7 2" xfId="13371"/>
    <cellStyle name="Vírgula 7 3 3 7 3" xfId="10842"/>
    <cellStyle name="Vírgula 7 3 3 8" xfId="10843"/>
    <cellStyle name="Vírgula 7 3 3 9" xfId="6344"/>
    <cellStyle name="Vírgula 7 3 4" xfId="474"/>
    <cellStyle name="Vírgula 7 3 4 2" xfId="1036"/>
    <cellStyle name="Vírgula 7 3 4 2 2" xfId="1901"/>
    <cellStyle name="Vírgula 7 3 4 2 2 2" xfId="3858"/>
    <cellStyle name="Vírgula 7 3 4 2 2 2 2" xfId="14524"/>
    <cellStyle name="Vírgula 7 3 4 2 2 2 3" xfId="10844"/>
    <cellStyle name="Vírgula 7 3 4 2 2 3" xfId="10845"/>
    <cellStyle name="Vírgula 7 3 4 2 2 4" xfId="7497"/>
    <cellStyle name="Vírgula 7 3 4 2 2 5" xfId="12711"/>
    <cellStyle name="Vírgula 7 3 4 2 2 6" xfId="5672"/>
    <cellStyle name="Vírgula 7 3 4 2 3" xfId="3068"/>
    <cellStyle name="Vírgula 7 3 4 2 3 2" xfId="13734"/>
    <cellStyle name="Vírgula 7 3 4 2 3 3" xfId="10846"/>
    <cellStyle name="Vírgula 7 3 4 2 4" xfId="10847"/>
    <cellStyle name="Vírgula 7 3 4 2 5" xfId="6707"/>
    <cellStyle name="Vírgula 7 3 4 2 6" xfId="11921"/>
    <cellStyle name="Vírgula 7 3 4 2 7" xfId="4882"/>
    <cellStyle name="Vírgula 7 3 4 3" xfId="1900"/>
    <cellStyle name="Vírgula 7 3 4 3 2" xfId="3857"/>
    <cellStyle name="Vírgula 7 3 4 3 2 2" xfId="14523"/>
    <cellStyle name="Vírgula 7 3 4 3 2 3" xfId="10848"/>
    <cellStyle name="Vírgula 7 3 4 3 3" xfId="10849"/>
    <cellStyle name="Vírgula 7 3 4 3 4" xfId="7496"/>
    <cellStyle name="Vírgula 7 3 4 3 5" xfId="12710"/>
    <cellStyle name="Vírgula 7 3 4 3 6" xfId="5671"/>
    <cellStyle name="Vírgula 7 3 4 4" xfId="2616"/>
    <cellStyle name="Vírgula 7 3 4 4 2" xfId="13282"/>
    <cellStyle name="Vírgula 7 3 4 4 3" xfId="10850"/>
    <cellStyle name="Vírgula 7 3 4 5" xfId="10851"/>
    <cellStyle name="Vírgula 7 3 4 6" xfId="6255"/>
    <cellStyle name="Vírgula 7 3 4 7" xfId="11469"/>
    <cellStyle name="Vírgula 7 3 4 8" xfId="4430"/>
    <cellStyle name="Vírgula 7 3 5" xfId="683"/>
    <cellStyle name="Vírgula 7 3 5 2" xfId="1149"/>
    <cellStyle name="Vírgula 7 3 5 2 2" xfId="1903"/>
    <cellStyle name="Vírgula 7 3 5 2 2 2" xfId="3860"/>
    <cellStyle name="Vírgula 7 3 5 2 2 2 2" xfId="14526"/>
    <cellStyle name="Vírgula 7 3 5 2 2 2 3" xfId="10852"/>
    <cellStyle name="Vírgula 7 3 5 2 2 3" xfId="10853"/>
    <cellStyle name="Vírgula 7 3 5 2 2 4" xfId="7499"/>
    <cellStyle name="Vírgula 7 3 5 2 2 5" xfId="12713"/>
    <cellStyle name="Vírgula 7 3 5 2 2 6" xfId="5674"/>
    <cellStyle name="Vírgula 7 3 5 2 3" xfId="3118"/>
    <cellStyle name="Vírgula 7 3 5 2 3 2" xfId="13784"/>
    <cellStyle name="Vírgula 7 3 5 2 3 3" xfId="10854"/>
    <cellStyle name="Vírgula 7 3 5 2 4" xfId="10855"/>
    <cellStyle name="Vírgula 7 3 5 2 5" xfId="6757"/>
    <cellStyle name="Vírgula 7 3 5 2 6" xfId="11971"/>
    <cellStyle name="Vírgula 7 3 5 2 7" xfId="4932"/>
    <cellStyle name="Vírgula 7 3 5 3" xfId="1902"/>
    <cellStyle name="Vírgula 7 3 5 3 2" xfId="3859"/>
    <cellStyle name="Vírgula 7 3 5 3 2 2" xfId="14525"/>
    <cellStyle name="Vírgula 7 3 5 3 2 3" xfId="10856"/>
    <cellStyle name="Vírgula 7 3 5 3 3" xfId="10857"/>
    <cellStyle name="Vírgula 7 3 5 3 4" xfId="7498"/>
    <cellStyle name="Vírgula 7 3 5 3 5" xfId="12712"/>
    <cellStyle name="Vírgula 7 3 5 3 6" xfId="5673"/>
    <cellStyle name="Vírgula 7 3 5 4" xfId="2751"/>
    <cellStyle name="Vírgula 7 3 5 4 2" xfId="13417"/>
    <cellStyle name="Vírgula 7 3 5 4 3" xfId="10858"/>
    <cellStyle name="Vírgula 7 3 5 5" xfId="10859"/>
    <cellStyle name="Vírgula 7 3 5 6" xfId="6390"/>
    <cellStyle name="Vírgula 7 3 5 7" xfId="11604"/>
    <cellStyle name="Vírgula 7 3 5 8" xfId="4565"/>
    <cellStyle name="Vírgula 7 3 6" xfId="358"/>
    <cellStyle name="Vírgula 7 3 6 2" xfId="980"/>
    <cellStyle name="Vírgula 7 3 6 2 2" xfId="1905"/>
    <cellStyle name="Vírgula 7 3 6 2 2 2" xfId="3862"/>
    <cellStyle name="Vírgula 7 3 6 2 2 2 2" xfId="14528"/>
    <cellStyle name="Vírgula 7 3 6 2 2 2 3" xfId="10860"/>
    <cellStyle name="Vírgula 7 3 6 2 2 3" xfId="10861"/>
    <cellStyle name="Vírgula 7 3 6 2 2 4" xfId="7501"/>
    <cellStyle name="Vírgula 7 3 6 2 2 5" xfId="12715"/>
    <cellStyle name="Vírgula 7 3 6 2 2 6" xfId="5676"/>
    <cellStyle name="Vírgula 7 3 6 2 3" xfId="3024"/>
    <cellStyle name="Vírgula 7 3 6 2 3 2" xfId="13690"/>
    <cellStyle name="Vírgula 7 3 6 2 3 3" xfId="10862"/>
    <cellStyle name="Vírgula 7 3 6 2 4" xfId="10863"/>
    <cellStyle name="Vírgula 7 3 6 2 5" xfId="6663"/>
    <cellStyle name="Vírgula 7 3 6 2 6" xfId="11877"/>
    <cellStyle name="Vírgula 7 3 6 2 7" xfId="4838"/>
    <cellStyle name="Vírgula 7 3 6 3" xfId="1904"/>
    <cellStyle name="Vírgula 7 3 6 3 2" xfId="3861"/>
    <cellStyle name="Vírgula 7 3 6 3 2 2" xfId="14527"/>
    <cellStyle name="Vírgula 7 3 6 3 2 3" xfId="10864"/>
    <cellStyle name="Vírgula 7 3 6 3 3" xfId="10865"/>
    <cellStyle name="Vírgula 7 3 6 3 4" xfId="7500"/>
    <cellStyle name="Vírgula 7 3 6 3 5" xfId="12714"/>
    <cellStyle name="Vírgula 7 3 6 3 6" xfId="5675"/>
    <cellStyle name="Vírgula 7 3 6 4" xfId="2567"/>
    <cellStyle name="Vírgula 7 3 6 4 2" xfId="13233"/>
    <cellStyle name="Vírgula 7 3 6 4 3" xfId="10866"/>
    <cellStyle name="Vírgula 7 3 6 5" xfId="10867"/>
    <cellStyle name="Vírgula 7 3 6 6" xfId="6206"/>
    <cellStyle name="Vírgula 7 3 6 7" xfId="11420"/>
    <cellStyle name="Vírgula 7 3 6 8" xfId="4381"/>
    <cellStyle name="Vírgula 7 3 7" xfId="833"/>
    <cellStyle name="Vírgula 7 3 7 2" xfId="1906"/>
    <cellStyle name="Vírgula 7 3 7 2 2" xfId="3863"/>
    <cellStyle name="Vírgula 7 3 7 2 2 2" xfId="14529"/>
    <cellStyle name="Vírgula 7 3 7 2 2 3" xfId="10868"/>
    <cellStyle name="Vírgula 7 3 7 2 3" xfId="10869"/>
    <cellStyle name="Vírgula 7 3 7 2 4" xfId="7502"/>
    <cellStyle name="Vírgula 7 3 7 2 5" xfId="12716"/>
    <cellStyle name="Vírgula 7 3 7 2 6" xfId="5677"/>
    <cellStyle name="Vírgula 7 3 7 3" xfId="2889"/>
    <cellStyle name="Vírgula 7 3 7 3 2" xfId="13555"/>
    <cellStyle name="Vírgula 7 3 7 3 3" xfId="10870"/>
    <cellStyle name="Vírgula 7 3 7 4" xfId="10871"/>
    <cellStyle name="Vírgula 7 3 7 5" xfId="6528"/>
    <cellStyle name="Vírgula 7 3 7 6" xfId="11742"/>
    <cellStyle name="Vírgula 7 3 7 7" xfId="4703"/>
    <cellStyle name="Vírgula 7 3 8" xfId="1299"/>
    <cellStyle name="Vírgula 7 3 8 2" xfId="3256"/>
    <cellStyle name="Vírgula 7 3 8 2 2" xfId="13922"/>
    <cellStyle name="Vírgula 7 3 8 2 3" xfId="10872"/>
    <cellStyle name="Vírgula 7 3 8 3" xfId="10873"/>
    <cellStyle name="Vírgula 7 3 8 4" xfId="6895"/>
    <cellStyle name="Vírgula 7 3 8 5" xfId="12109"/>
    <cellStyle name="Vírgula 7 3 8 6" xfId="5070"/>
    <cellStyle name="Vírgula 7 3 9" xfId="243"/>
    <cellStyle name="Vírgula 7 3 9 2" xfId="2523"/>
    <cellStyle name="Vírgula 7 3 9 2 2" xfId="13189"/>
    <cellStyle name="Vírgula 7 3 9 2 3" xfId="10874"/>
    <cellStyle name="Vírgula 7 3 9 3" xfId="10875"/>
    <cellStyle name="Vírgula 7 3 9 4" xfId="6162"/>
    <cellStyle name="Vírgula 7 3 9 5" xfId="11376"/>
    <cellStyle name="Vírgula 7 3 9 6" xfId="4337"/>
    <cellStyle name="Vírgula 7 4" xfId="250"/>
    <cellStyle name="Vírgula 7 4 10" xfId="2293"/>
    <cellStyle name="Vírgula 7 4 10 2" xfId="4137"/>
    <cellStyle name="Vírgula 7 4 10 2 2" xfId="14800"/>
    <cellStyle name="Vírgula 7 4 10 2 3" xfId="10876"/>
    <cellStyle name="Vírgula 7 4 10 3" xfId="7776"/>
    <cellStyle name="Vírgula 7 4 10 4" xfId="12987"/>
    <cellStyle name="Vírgula 7 4 10 5" xfId="5948"/>
    <cellStyle name="Vírgula 7 4 11" xfId="2528"/>
    <cellStyle name="Vírgula 7 4 11 2" xfId="13194"/>
    <cellStyle name="Vírgula 7 4 11 3" xfId="10877"/>
    <cellStyle name="Vírgula 7 4 12" xfId="10878"/>
    <cellStyle name="Vírgula 7 4 13" xfId="6167"/>
    <cellStyle name="Vírgula 7 4 14" xfId="11381"/>
    <cellStyle name="Vírgula 7 4 15" xfId="4342"/>
    <cellStyle name="Vírgula 7 4 2" xfId="372"/>
    <cellStyle name="Vírgula 7 4 2 10" xfId="10879"/>
    <cellStyle name="Vírgula 7 4 2 11" xfId="6216"/>
    <cellStyle name="Vírgula 7 4 2 12" xfId="11430"/>
    <cellStyle name="Vírgula 7 4 2 13" xfId="4391"/>
    <cellStyle name="Vírgula 7 4 2 2" xfId="639"/>
    <cellStyle name="Vírgula 7 4 2 2 10" xfId="6351"/>
    <cellStyle name="Vírgula 7 4 2 2 11" xfId="11565"/>
    <cellStyle name="Vírgula 7 4 2 2 12" xfId="4526"/>
    <cellStyle name="Vírgula 7 4 2 2 2" xfId="780"/>
    <cellStyle name="Vírgula 7 4 2 2 2 2" xfId="1245"/>
    <cellStyle name="Vírgula 7 4 2 2 2 2 2" xfId="1910"/>
    <cellStyle name="Vírgula 7 4 2 2 2 2 2 2" xfId="3867"/>
    <cellStyle name="Vírgula 7 4 2 2 2 2 2 2 2" xfId="14533"/>
    <cellStyle name="Vírgula 7 4 2 2 2 2 2 2 3" xfId="10880"/>
    <cellStyle name="Vírgula 7 4 2 2 2 2 2 3" xfId="10881"/>
    <cellStyle name="Vírgula 7 4 2 2 2 2 2 4" xfId="7506"/>
    <cellStyle name="Vírgula 7 4 2 2 2 2 2 5" xfId="12720"/>
    <cellStyle name="Vírgula 7 4 2 2 2 2 2 6" xfId="5681"/>
    <cellStyle name="Vírgula 7 4 2 2 2 2 3" xfId="3214"/>
    <cellStyle name="Vírgula 7 4 2 2 2 2 3 2" xfId="13880"/>
    <cellStyle name="Vírgula 7 4 2 2 2 2 3 3" xfId="10882"/>
    <cellStyle name="Vírgula 7 4 2 2 2 2 4" xfId="10883"/>
    <cellStyle name="Vírgula 7 4 2 2 2 2 5" xfId="6853"/>
    <cellStyle name="Vírgula 7 4 2 2 2 2 6" xfId="12067"/>
    <cellStyle name="Vírgula 7 4 2 2 2 2 7" xfId="5028"/>
    <cellStyle name="Vírgula 7 4 2 2 2 3" xfId="1909"/>
    <cellStyle name="Vírgula 7 4 2 2 2 3 2" xfId="3866"/>
    <cellStyle name="Vírgula 7 4 2 2 2 3 2 2" xfId="14532"/>
    <cellStyle name="Vírgula 7 4 2 2 2 3 2 3" xfId="10884"/>
    <cellStyle name="Vírgula 7 4 2 2 2 3 3" xfId="10885"/>
    <cellStyle name="Vírgula 7 4 2 2 2 3 4" xfId="7505"/>
    <cellStyle name="Vírgula 7 4 2 2 2 3 5" xfId="12719"/>
    <cellStyle name="Vírgula 7 4 2 2 2 3 6" xfId="5680"/>
    <cellStyle name="Vírgula 7 4 2 2 2 4" xfId="2847"/>
    <cellStyle name="Vírgula 7 4 2 2 2 4 2" xfId="13513"/>
    <cellStyle name="Vírgula 7 4 2 2 2 4 3" xfId="10886"/>
    <cellStyle name="Vírgula 7 4 2 2 2 5" xfId="10887"/>
    <cellStyle name="Vírgula 7 4 2 2 2 6" xfId="6486"/>
    <cellStyle name="Vírgula 7 4 2 2 2 7" xfId="11700"/>
    <cellStyle name="Vírgula 7 4 2 2 2 8" xfId="4661"/>
    <cellStyle name="Vírgula 7 4 2 2 3" xfId="786"/>
    <cellStyle name="Vírgula 7 4 2 2 3 2" xfId="1249"/>
    <cellStyle name="Vírgula 7 4 2 2 3 2 2" xfId="1912"/>
    <cellStyle name="Vírgula 7 4 2 2 3 2 2 2" xfId="3869"/>
    <cellStyle name="Vírgula 7 4 2 2 3 2 2 2 2" xfId="14535"/>
    <cellStyle name="Vírgula 7 4 2 2 3 2 2 2 3" xfId="10888"/>
    <cellStyle name="Vírgula 7 4 2 2 3 2 2 3" xfId="10889"/>
    <cellStyle name="Vírgula 7 4 2 2 3 2 2 4" xfId="7508"/>
    <cellStyle name="Vírgula 7 4 2 2 3 2 2 5" xfId="12722"/>
    <cellStyle name="Vírgula 7 4 2 2 3 2 2 6" xfId="5683"/>
    <cellStyle name="Vírgula 7 4 2 2 3 2 3" xfId="3218"/>
    <cellStyle name="Vírgula 7 4 2 2 3 2 3 2" xfId="13884"/>
    <cellStyle name="Vírgula 7 4 2 2 3 2 3 3" xfId="10890"/>
    <cellStyle name="Vírgula 7 4 2 2 3 2 4" xfId="10891"/>
    <cellStyle name="Vírgula 7 4 2 2 3 2 5" xfId="6857"/>
    <cellStyle name="Vírgula 7 4 2 2 3 2 6" xfId="12071"/>
    <cellStyle name="Vírgula 7 4 2 2 3 2 7" xfId="5032"/>
    <cellStyle name="Vírgula 7 4 2 2 3 3" xfId="1911"/>
    <cellStyle name="Vírgula 7 4 2 2 3 3 2" xfId="3868"/>
    <cellStyle name="Vírgula 7 4 2 2 3 3 2 2" xfId="14534"/>
    <cellStyle name="Vírgula 7 4 2 2 3 3 2 3" xfId="10892"/>
    <cellStyle name="Vírgula 7 4 2 2 3 3 3" xfId="10893"/>
    <cellStyle name="Vírgula 7 4 2 2 3 3 4" xfId="7507"/>
    <cellStyle name="Vírgula 7 4 2 2 3 3 5" xfId="12721"/>
    <cellStyle name="Vírgula 7 4 2 2 3 3 6" xfId="5682"/>
    <cellStyle name="Vírgula 7 4 2 2 3 4" xfId="2851"/>
    <cellStyle name="Vírgula 7 4 2 2 3 4 2" xfId="13517"/>
    <cellStyle name="Vírgula 7 4 2 2 3 4 3" xfId="10894"/>
    <cellStyle name="Vírgula 7 4 2 2 3 5" xfId="10895"/>
    <cellStyle name="Vírgula 7 4 2 2 3 6" xfId="6490"/>
    <cellStyle name="Vírgula 7 4 2 2 3 7" xfId="11704"/>
    <cellStyle name="Vírgula 7 4 2 2 3 8" xfId="4665"/>
    <cellStyle name="Vírgula 7 4 2 2 4" xfId="933"/>
    <cellStyle name="Vírgula 7 4 2 2 4 2" xfId="1913"/>
    <cellStyle name="Vírgula 7 4 2 2 4 2 2" xfId="3870"/>
    <cellStyle name="Vírgula 7 4 2 2 4 2 2 2" xfId="14536"/>
    <cellStyle name="Vírgula 7 4 2 2 4 2 2 3" xfId="10896"/>
    <cellStyle name="Vírgula 7 4 2 2 4 2 3" xfId="10897"/>
    <cellStyle name="Vírgula 7 4 2 2 4 2 4" xfId="7509"/>
    <cellStyle name="Vírgula 7 4 2 2 4 2 5" xfId="12723"/>
    <cellStyle name="Vírgula 7 4 2 2 4 2 6" xfId="5684"/>
    <cellStyle name="Vírgula 7 4 2 2 4 3" xfId="2985"/>
    <cellStyle name="Vírgula 7 4 2 2 4 3 2" xfId="13651"/>
    <cellStyle name="Vírgula 7 4 2 2 4 3 3" xfId="10898"/>
    <cellStyle name="Vírgula 7 4 2 2 4 4" xfId="10899"/>
    <cellStyle name="Vírgula 7 4 2 2 4 5" xfId="6624"/>
    <cellStyle name="Vírgula 7 4 2 2 4 6" xfId="11838"/>
    <cellStyle name="Vírgula 7 4 2 2 4 7" xfId="4799"/>
    <cellStyle name="Vírgula 7 4 2 2 5" xfId="1908"/>
    <cellStyle name="Vírgula 7 4 2 2 5 2" xfId="3865"/>
    <cellStyle name="Vírgula 7 4 2 2 5 2 2" xfId="14531"/>
    <cellStyle name="Vírgula 7 4 2 2 5 2 3" xfId="10900"/>
    <cellStyle name="Vírgula 7 4 2 2 5 3" xfId="10901"/>
    <cellStyle name="Vírgula 7 4 2 2 5 4" xfId="7504"/>
    <cellStyle name="Vírgula 7 4 2 2 5 5" xfId="12718"/>
    <cellStyle name="Vírgula 7 4 2 2 5 6" xfId="5679"/>
    <cellStyle name="Vírgula 7 4 2 2 6" xfId="2240"/>
    <cellStyle name="Vírgula 7 4 2 2 6 2" xfId="4093"/>
    <cellStyle name="Vírgula 7 4 2 2 6 2 2" xfId="14756"/>
    <cellStyle name="Vírgula 7 4 2 2 6 2 3" xfId="10902"/>
    <cellStyle name="Vírgula 7 4 2 2 6 3" xfId="10903"/>
    <cellStyle name="Vírgula 7 4 2 2 6 4" xfId="7732"/>
    <cellStyle name="Vírgula 7 4 2 2 6 5" xfId="12943"/>
    <cellStyle name="Vírgula 7 4 2 2 6 6" xfId="5904"/>
    <cellStyle name="Vírgula 7 4 2 2 7" xfId="2384"/>
    <cellStyle name="Vírgula 7 4 2 2 7 2" xfId="4228"/>
    <cellStyle name="Vírgula 7 4 2 2 7 2 2" xfId="14891"/>
    <cellStyle name="Vírgula 7 4 2 2 7 2 3" xfId="10904"/>
    <cellStyle name="Vírgula 7 4 2 2 7 3" xfId="7867"/>
    <cellStyle name="Vírgula 7 4 2 2 7 4" xfId="13078"/>
    <cellStyle name="Vírgula 7 4 2 2 7 5" xfId="6039"/>
    <cellStyle name="Vírgula 7 4 2 2 8" xfId="2712"/>
    <cellStyle name="Vírgula 7 4 2 2 8 2" xfId="13378"/>
    <cellStyle name="Vírgula 7 4 2 2 8 3" xfId="10905"/>
    <cellStyle name="Vírgula 7 4 2 2 9" xfId="10906"/>
    <cellStyle name="Vírgula 7 4 2 3" xfId="483"/>
    <cellStyle name="Vírgula 7 4 2 3 2" xfId="1043"/>
    <cellStyle name="Vírgula 7 4 2 3 2 2" xfId="1915"/>
    <cellStyle name="Vírgula 7 4 2 3 2 2 2" xfId="3872"/>
    <cellStyle name="Vírgula 7 4 2 3 2 2 2 2" xfId="14538"/>
    <cellStyle name="Vírgula 7 4 2 3 2 2 2 3" xfId="10907"/>
    <cellStyle name="Vírgula 7 4 2 3 2 2 3" xfId="10908"/>
    <cellStyle name="Vírgula 7 4 2 3 2 2 4" xfId="7511"/>
    <cellStyle name="Vírgula 7 4 2 3 2 2 5" xfId="12725"/>
    <cellStyle name="Vírgula 7 4 2 3 2 2 6" xfId="5686"/>
    <cellStyle name="Vírgula 7 4 2 3 2 3" xfId="3075"/>
    <cellStyle name="Vírgula 7 4 2 3 2 3 2" xfId="13741"/>
    <cellStyle name="Vírgula 7 4 2 3 2 3 3" xfId="10909"/>
    <cellStyle name="Vírgula 7 4 2 3 2 4" xfId="10910"/>
    <cellStyle name="Vírgula 7 4 2 3 2 5" xfId="6714"/>
    <cellStyle name="Vírgula 7 4 2 3 2 6" xfId="11928"/>
    <cellStyle name="Vírgula 7 4 2 3 2 7" xfId="4889"/>
    <cellStyle name="Vírgula 7 4 2 3 3" xfId="1914"/>
    <cellStyle name="Vírgula 7 4 2 3 3 2" xfId="3871"/>
    <cellStyle name="Vírgula 7 4 2 3 3 2 2" xfId="14537"/>
    <cellStyle name="Vírgula 7 4 2 3 3 2 3" xfId="10911"/>
    <cellStyle name="Vírgula 7 4 2 3 3 3" xfId="10912"/>
    <cellStyle name="Vírgula 7 4 2 3 3 4" xfId="7510"/>
    <cellStyle name="Vírgula 7 4 2 3 3 5" xfId="12724"/>
    <cellStyle name="Vírgula 7 4 2 3 3 6" xfId="5685"/>
    <cellStyle name="Vírgula 7 4 2 3 4" xfId="2623"/>
    <cellStyle name="Vírgula 7 4 2 3 4 2" xfId="13289"/>
    <cellStyle name="Vírgula 7 4 2 3 4 3" xfId="10913"/>
    <cellStyle name="Vírgula 7 4 2 3 5" xfId="10914"/>
    <cellStyle name="Vírgula 7 4 2 3 6" xfId="6262"/>
    <cellStyle name="Vírgula 7 4 2 3 7" xfId="11476"/>
    <cellStyle name="Vírgula 7 4 2 3 8" xfId="4437"/>
    <cellStyle name="Vírgula 7 4 2 4" xfId="690"/>
    <cellStyle name="Vírgula 7 4 2 4 2" xfId="1156"/>
    <cellStyle name="Vírgula 7 4 2 4 2 2" xfId="1917"/>
    <cellStyle name="Vírgula 7 4 2 4 2 2 2" xfId="3874"/>
    <cellStyle name="Vírgula 7 4 2 4 2 2 2 2" xfId="14540"/>
    <cellStyle name="Vírgula 7 4 2 4 2 2 2 3" xfId="10915"/>
    <cellStyle name="Vírgula 7 4 2 4 2 2 3" xfId="10916"/>
    <cellStyle name="Vírgula 7 4 2 4 2 2 4" xfId="7513"/>
    <cellStyle name="Vírgula 7 4 2 4 2 2 5" xfId="12727"/>
    <cellStyle name="Vírgula 7 4 2 4 2 2 6" xfId="5688"/>
    <cellStyle name="Vírgula 7 4 2 4 2 3" xfId="3125"/>
    <cellStyle name="Vírgula 7 4 2 4 2 3 2" xfId="13791"/>
    <cellStyle name="Vírgula 7 4 2 4 2 3 3" xfId="10917"/>
    <cellStyle name="Vírgula 7 4 2 4 2 4" xfId="10918"/>
    <cellStyle name="Vírgula 7 4 2 4 2 5" xfId="6764"/>
    <cellStyle name="Vírgula 7 4 2 4 2 6" xfId="11978"/>
    <cellStyle name="Vírgula 7 4 2 4 2 7" xfId="4939"/>
    <cellStyle name="Vírgula 7 4 2 4 3" xfId="1916"/>
    <cellStyle name="Vírgula 7 4 2 4 3 2" xfId="3873"/>
    <cellStyle name="Vírgula 7 4 2 4 3 2 2" xfId="14539"/>
    <cellStyle name="Vírgula 7 4 2 4 3 2 3" xfId="10919"/>
    <cellStyle name="Vírgula 7 4 2 4 3 3" xfId="10920"/>
    <cellStyle name="Vírgula 7 4 2 4 3 4" xfId="7512"/>
    <cellStyle name="Vírgula 7 4 2 4 3 5" xfId="12726"/>
    <cellStyle name="Vírgula 7 4 2 4 3 6" xfId="5687"/>
    <cellStyle name="Vírgula 7 4 2 4 4" xfId="2758"/>
    <cellStyle name="Vírgula 7 4 2 4 4 2" xfId="13424"/>
    <cellStyle name="Vírgula 7 4 2 4 4 3" xfId="10921"/>
    <cellStyle name="Vírgula 7 4 2 4 5" xfId="10922"/>
    <cellStyle name="Vírgula 7 4 2 4 6" xfId="6397"/>
    <cellStyle name="Vírgula 7 4 2 4 7" xfId="11611"/>
    <cellStyle name="Vírgula 7 4 2 4 8" xfId="4572"/>
    <cellStyle name="Vírgula 7 4 2 5" xfId="841"/>
    <cellStyle name="Vírgula 7 4 2 5 2" xfId="1918"/>
    <cellStyle name="Vírgula 7 4 2 5 2 2" xfId="3875"/>
    <cellStyle name="Vírgula 7 4 2 5 2 2 2" xfId="14541"/>
    <cellStyle name="Vírgula 7 4 2 5 2 2 3" xfId="10923"/>
    <cellStyle name="Vírgula 7 4 2 5 2 3" xfId="10924"/>
    <cellStyle name="Vírgula 7 4 2 5 2 4" xfId="7514"/>
    <cellStyle name="Vírgula 7 4 2 5 2 5" xfId="12728"/>
    <cellStyle name="Vírgula 7 4 2 5 2 6" xfId="5689"/>
    <cellStyle name="Vírgula 7 4 2 5 3" xfId="2896"/>
    <cellStyle name="Vírgula 7 4 2 5 3 2" xfId="13562"/>
    <cellStyle name="Vírgula 7 4 2 5 3 3" xfId="10925"/>
    <cellStyle name="Vírgula 7 4 2 5 4" xfId="10926"/>
    <cellStyle name="Vírgula 7 4 2 5 5" xfId="6535"/>
    <cellStyle name="Vírgula 7 4 2 5 6" xfId="11749"/>
    <cellStyle name="Vírgula 7 4 2 5 7" xfId="4710"/>
    <cellStyle name="Vírgula 7 4 2 6" xfId="1907"/>
    <cellStyle name="Vírgula 7 4 2 6 2" xfId="3864"/>
    <cellStyle name="Vírgula 7 4 2 6 2 2" xfId="14530"/>
    <cellStyle name="Vírgula 7 4 2 6 2 3" xfId="10927"/>
    <cellStyle name="Vírgula 7 4 2 6 3" xfId="10928"/>
    <cellStyle name="Vírgula 7 4 2 6 4" xfId="7503"/>
    <cellStyle name="Vírgula 7 4 2 6 5" xfId="12717"/>
    <cellStyle name="Vírgula 7 4 2 6 6" xfId="5678"/>
    <cellStyle name="Vírgula 7 4 2 7" xfId="2147"/>
    <cellStyle name="Vírgula 7 4 2 7 2" xfId="4003"/>
    <cellStyle name="Vírgula 7 4 2 7 2 2" xfId="14666"/>
    <cellStyle name="Vírgula 7 4 2 7 2 3" xfId="10929"/>
    <cellStyle name="Vírgula 7 4 2 7 3" xfId="10930"/>
    <cellStyle name="Vírgula 7 4 2 7 4" xfId="7642"/>
    <cellStyle name="Vírgula 7 4 2 7 5" xfId="12853"/>
    <cellStyle name="Vírgula 7 4 2 7 6" xfId="5814"/>
    <cellStyle name="Vírgula 7 4 2 8" xfId="2295"/>
    <cellStyle name="Vírgula 7 4 2 8 2" xfId="4139"/>
    <cellStyle name="Vírgula 7 4 2 8 2 2" xfId="14802"/>
    <cellStyle name="Vírgula 7 4 2 8 2 3" xfId="10931"/>
    <cellStyle name="Vírgula 7 4 2 8 3" xfId="7778"/>
    <cellStyle name="Vírgula 7 4 2 8 4" xfId="12989"/>
    <cellStyle name="Vírgula 7 4 2 8 5" xfId="5950"/>
    <cellStyle name="Vírgula 7 4 2 9" xfId="2577"/>
    <cellStyle name="Vírgula 7 4 2 9 2" xfId="13243"/>
    <cellStyle name="Vírgula 7 4 2 9 3" xfId="10932"/>
    <cellStyle name="Vírgula 7 4 3" xfId="633"/>
    <cellStyle name="Vírgula 7 4 3 10" xfId="11559"/>
    <cellStyle name="Vírgula 7 4 3 11" xfId="4520"/>
    <cellStyle name="Vírgula 7 4 3 2" xfId="774"/>
    <cellStyle name="Vírgula 7 4 3 2 2" xfId="1239"/>
    <cellStyle name="Vírgula 7 4 3 2 2 2" xfId="1921"/>
    <cellStyle name="Vírgula 7 4 3 2 2 2 2" xfId="3878"/>
    <cellStyle name="Vírgula 7 4 3 2 2 2 2 2" xfId="14544"/>
    <cellStyle name="Vírgula 7 4 3 2 2 2 2 3" xfId="10933"/>
    <cellStyle name="Vírgula 7 4 3 2 2 2 3" xfId="10934"/>
    <cellStyle name="Vírgula 7 4 3 2 2 2 4" xfId="7517"/>
    <cellStyle name="Vírgula 7 4 3 2 2 2 5" xfId="12731"/>
    <cellStyle name="Vírgula 7 4 3 2 2 2 6" xfId="5692"/>
    <cellStyle name="Vírgula 7 4 3 2 2 3" xfId="3208"/>
    <cellStyle name="Vírgula 7 4 3 2 2 3 2" xfId="13874"/>
    <cellStyle name="Vírgula 7 4 3 2 2 3 3" xfId="10935"/>
    <cellStyle name="Vírgula 7 4 3 2 2 4" xfId="10936"/>
    <cellStyle name="Vírgula 7 4 3 2 2 5" xfId="6847"/>
    <cellStyle name="Vírgula 7 4 3 2 2 6" xfId="12061"/>
    <cellStyle name="Vírgula 7 4 3 2 2 7" xfId="5022"/>
    <cellStyle name="Vírgula 7 4 3 2 3" xfId="1920"/>
    <cellStyle name="Vírgula 7 4 3 2 3 2" xfId="3877"/>
    <cellStyle name="Vírgula 7 4 3 2 3 2 2" xfId="14543"/>
    <cellStyle name="Vírgula 7 4 3 2 3 2 3" xfId="10937"/>
    <cellStyle name="Vírgula 7 4 3 2 3 3" xfId="10938"/>
    <cellStyle name="Vírgula 7 4 3 2 3 4" xfId="7516"/>
    <cellStyle name="Vírgula 7 4 3 2 3 5" xfId="12730"/>
    <cellStyle name="Vírgula 7 4 3 2 3 6" xfId="5691"/>
    <cellStyle name="Vírgula 7 4 3 2 4" xfId="2841"/>
    <cellStyle name="Vírgula 7 4 3 2 4 2" xfId="13507"/>
    <cellStyle name="Vírgula 7 4 3 2 4 3" xfId="10939"/>
    <cellStyle name="Vírgula 7 4 3 2 5" xfId="10940"/>
    <cellStyle name="Vírgula 7 4 3 2 6" xfId="6480"/>
    <cellStyle name="Vírgula 7 4 3 2 7" xfId="11694"/>
    <cellStyle name="Vírgula 7 4 3 2 8" xfId="4655"/>
    <cellStyle name="Vírgula 7 4 3 3" xfId="927"/>
    <cellStyle name="Vírgula 7 4 3 3 2" xfId="1922"/>
    <cellStyle name="Vírgula 7 4 3 3 2 2" xfId="3879"/>
    <cellStyle name="Vírgula 7 4 3 3 2 2 2" xfId="14545"/>
    <cellStyle name="Vírgula 7 4 3 3 2 2 3" xfId="10941"/>
    <cellStyle name="Vírgula 7 4 3 3 2 3" xfId="10942"/>
    <cellStyle name="Vírgula 7 4 3 3 2 4" xfId="7518"/>
    <cellStyle name="Vírgula 7 4 3 3 2 5" xfId="12732"/>
    <cellStyle name="Vírgula 7 4 3 3 2 6" xfId="5693"/>
    <cellStyle name="Vírgula 7 4 3 3 3" xfId="2979"/>
    <cellStyle name="Vírgula 7 4 3 3 3 2" xfId="13645"/>
    <cellStyle name="Vírgula 7 4 3 3 3 3" xfId="10943"/>
    <cellStyle name="Vírgula 7 4 3 3 4" xfId="10944"/>
    <cellStyle name="Vírgula 7 4 3 3 5" xfId="6618"/>
    <cellStyle name="Vírgula 7 4 3 3 6" xfId="11832"/>
    <cellStyle name="Vírgula 7 4 3 3 7" xfId="4793"/>
    <cellStyle name="Vírgula 7 4 3 4" xfId="1919"/>
    <cellStyle name="Vírgula 7 4 3 4 2" xfId="3876"/>
    <cellStyle name="Vírgula 7 4 3 4 2 2" xfId="14542"/>
    <cellStyle name="Vírgula 7 4 3 4 2 3" xfId="10945"/>
    <cellStyle name="Vírgula 7 4 3 4 3" xfId="10946"/>
    <cellStyle name="Vírgula 7 4 3 4 4" xfId="7515"/>
    <cellStyle name="Vírgula 7 4 3 4 5" xfId="12729"/>
    <cellStyle name="Vírgula 7 4 3 4 6" xfId="5690"/>
    <cellStyle name="Vírgula 7 4 3 5" xfId="2234"/>
    <cellStyle name="Vírgula 7 4 3 5 2" xfId="4087"/>
    <cellStyle name="Vírgula 7 4 3 5 2 2" xfId="14750"/>
    <cellStyle name="Vírgula 7 4 3 5 2 3" xfId="10947"/>
    <cellStyle name="Vírgula 7 4 3 5 3" xfId="10948"/>
    <cellStyle name="Vírgula 7 4 3 5 4" xfId="7726"/>
    <cellStyle name="Vírgula 7 4 3 5 5" xfId="12937"/>
    <cellStyle name="Vírgula 7 4 3 5 6" xfId="5898"/>
    <cellStyle name="Vírgula 7 4 3 6" xfId="2378"/>
    <cellStyle name="Vírgula 7 4 3 6 2" xfId="4222"/>
    <cellStyle name="Vírgula 7 4 3 6 2 2" xfId="14885"/>
    <cellStyle name="Vírgula 7 4 3 6 2 3" xfId="10949"/>
    <cellStyle name="Vírgula 7 4 3 6 3" xfId="7861"/>
    <cellStyle name="Vírgula 7 4 3 6 4" xfId="13072"/>
    <cellStyle name="Vírgula 7 4 3 6 5" xfId="6033"/>
    <cellStyle name="Vírgula 7 4 3 7" xfId="2706"/>
    <cellStyle name="Vírgula 7 4 3 7 2" xfId="13372"/>
    <cellStyle name="Vírgula 7 4 3 7 3" xfId="10950"/>
    <cellStyle name="Vírgula 7 4 3 8" xfId="10951"/>
    <cellStyle name="Vírgula 7 4 3 9" xfId="6345"/>
    <cellStyle name="Vírgula 7 4 4" xfId="481"/>
    <cellStyle name="Vírgula 7 4 4 2" xfId="1041"/>
    <cellStyle name="Vírgula 7 4 4 2 2" xfId="1924"/>
    <cellStyle name="Vírgula 7 4 4 2 2 2" xfId="3881"/>
    <cellStyle name="Vírgula 7 4 4 2 2 2 2" xfId="14547"/>
    <cellStyle name="Vírgula 7 4 4 2 2 2 3" xfId="10952"/>
    <cellStyle name="Vírgula 7 4 4 2 2 3" xfId="10953"/>
    <cellStyle name="Vírgula 7 4 4 2 2 4" xfId="7520"/>
    <cellStyle name="Vírgula 7 4 4 2 2 5" xfId="12734"/>
    <cellStyle name="Vírgula 7 4 4 2 2 6" xfId="5695"/>
    <cellStyle name="Vírgula 7 4 4 2 3" xfId="3073"/>
    <cellStyle name="Vírgula 7 4 4 2 3 2" xfId="13739"/>
    <cellStyle name="Vírgula 7 4 4 2 3 3" xfId="10954"/>
    <cellStyle name="Vírgula 7 4 4 2 4" xfId="10955"/>
    <cellStyle name="Vírgula 7 4 4 2 5" xfId="6712"/>
    <cellStyle name="Vírgula 7 4 4 2 6" xfId="11926"/>
    <cellStyle name="Vírgula 7 4 4 2 7" xfId="4887"/>
    <cellStyle name="Vírgula 7 4 4 3" xfId="1923"/>
    <cellStyle name="Vírgula 7 4 4 3 2" xfId="3880"/>
    <cellStyle name="Vírgula 7 4 4 3 2 2" xfId="14546"/>
    <cellStyle name="Vírgula 7 4 4 3 2 3" xfId="10956"/>
    <cellStyle name="Vírgula 7 4 4 3 3" xfId="10957"/>
    <cellStyle name="Vírgula 7 4 4 3 4" xfId="7519"/>
    <cellStyle name="Vírgula 7 4 4 3 5" xfId="12733"/>
    <cellStyle name="Vírgula 7 4 4 3 6" xfId="5694"/>
    <cellStyle name="Vírgula 7 4 4 4" xfId="2621"/>
    <cellStyle name="Vírgula 7 4 4 4 2" xfId="13287"/>
    <cellStyle name="Vírgula 7 4 4 4 3" xfId="10958"/>
    <cellStyle name="Vírgula 7 4 4 5" xfId="10959"/>
    <cellStyle name="Vírgula 7 4 4 6" xfId="6260"/>
    <cellStyle name="Vírgula 7 4 4 7" xfId="11474"/>
    <cellStyle name="Vírgula 7 4 4 8" xfId="4435"/>
    <cellStyle name="Vírgula 7 4 5" xfId="688"/>
    <cellStyle name="Vírgula 7 4 5 2" xfId="1154"/>
    <cellStyle name="Vírgula 7 4 5 2 2" xfId="1926"/>
    <cellStyle name="Vírgula 7 4 5 2 2 2" xfId="3883"/>
    <cellStyle name="Vírgula 7 4 5 2 2 2 2" xfId="14549"/>
    <cellStyle name="Vírgula 7 4 5 2 2 2 3" xfId="10960"/>
    <cellStyle name="Vírgula 7 4 5 2 2 3" xfId="10961"/>
    <cellStyle name="Vírgula 7 4 5 2 2 4" xfId="7522"/>
    <cellStyle name="Vírgula 7 4 5 2 2 5" xfId="12736"/>
    <cellStyle name="Vírgula 7 4 5 2 2 6" xfId="5697"/>
    <cellStyle name="Vírgula 7 4 5 2 3" xfId="3123"/>
    <cellStyle name="Vírgula 7 4 5 2 3 2" xfId="13789"/>
    <cellStyle name="Vírgula 7 4 5 2 3 3" xfId="10962"/>
    <cellStyle name="Vírgula 7 4 5 2 4" xfId="10963"/>
    <cellStyle name="Vírgula 7 4 5 2 5" xfId="6762"/>
    <cellStyle name="Vírgula 7 4 5 2 6" xfId="11976"/>
    <cellStyle name="Vírgula 7 4 5 2 7" xfId="4937"/>
    <cellStyle name="Vírgula 7 4 5 3" xfId="1925"/>
    <cellStyle name="Vírgula 7 4 5 3 2" xfId="3882"/>
    <cellStyle name="Vírgula 7 4 5 3 2 2" xfId="14548"/>
    <cellStyle name="Vírgula 7 4 5 3 2 3" xfId="10964"/>
    <cellStyle name="Vírgula 7 4 5 3 3" xfId="10965"/>
    <cellStyle name="Vírgula 7 4 5 3 4" xfId="7521"/>
    <cellStyle name="Vírgula 7 4 5 3 5" xfId="12735"/>
    <cellStyle name="Vírgula 7 4 5 3 6" xfId="5696"/>
    <cellStyle name="Vírgula 7 4 5 4" xfId="2756"/>
    <cellStyle name="Vírgula 7 4 5 4 2" xfId="13422"/>
    <cellStyle name="Vírgula 7 4 5 4 3" xfId="10966"/>
    <cellStyle name="Vírgula 7 4 5 5" xfId="10967"/>
    <cellStyle name="Vírgula 7 4 5 6" xfId="6395"/>
    <cellStyle name="Vírgula 7 4 5 7" xfId="11609"/>
    <cellStyle name="Vírgula 7 4 5 8" xfId="4570"/>
    <cellStyle name="Vírgula 7 4 6" xfId="365"/>
    <cellStyle name="Vírgula 7 4 6 2" xfId="990"/>
    <cellStyle name="Vírgula 7 4 6 2 2" xfId="1928"/>
    <cellStyle name="Vírgula 7 4 6 2 2 2" xfId="3885"/>
    <cellStyle name="Vírgula 7 4 6 2 2 2 2" xfId="14551"/>
    <cellStyle name="Vírgula 7 4 6 2 2 2 3" xfId="10968"/>
    <cellStyle name="Vírgula 7 4 6 2 2 3" xfId="10969"/>
    <cellStyle name="Vírgula 7 4 6 2 2 4" xfId="7524"/>
    <cellStyle name="Vírgula 7 4 6 2 2 5" xfId="12738"/>
    <cellStyle name="Vírgula 7 4 6 2 2 6" xfId="5699"/>
    <cellStyle name="Vírgula 7 4 6 2 3" xfId="3029"/>
    <cellStyle name="Vírgula 7 4 6 2 3 2" xfId="13695"/>
    <cellStyle name="Vírgula 7 4 6 2 3 3" xfId="10970"/>
    <cellStyle name="Vírgula 7 4 6 2 4" xfId="10971"/>
    <cellStyle name="Vírgula 7 4 6 2 5" xfId="6668"/>
    <cellStyle name="Vírgula 7 4 6 2 6" xfId="11882"/>
    <cellStyle name="Vírgula 7 4 6 2 7" xfId="4843"/>
    <cellStyle name="Vírgula 7 4 6 3" xfId="1927"/>
    <cellStyle name="Vírgula 7 4 6 3 2" xfId="3884"/>
    <cellStyle name="Vírgula 7 4 6 3 2 2" xfId="14550"/>
    <cellStyle name="Vírgula 7 4 6 3 2 3" xfId="10972"/>
    <cellStyle name="Vírgula 7 4 6 3 3" xfId="10973"/>
    <cellStyle name="Vírgula 7 4 6 3 4" xfId="7523"/>
    <cellStyle name="Vírgula 7 4 6 3 5" xfId="12737"/>
    <cellStyle name="Vírgula 7 4 6 3 6" xfId="5698"/>
    <cellStyle name="Vírgula 7 4 6 4" xfId="2572"/>
    <cellStyle name="Vírgula 7 4 6 4 2" xfId="13238"/>
    <cellStyle name="Vírgula 7 4 6 4 3" xfId="10974"/>
    <cellStyle name="Vírgula 7 4 6 5" xfId="10975"/>
    <cellStyle name="Vírgula 7 4 6 6" xfId="6211"/>
    <cellStyle name="Vírgula 7 4 6 7" xfId="11425"/>
    <cellStyle name="Vírgula 7 4 6 8" xfId="4386"/>
    <cellStyle name="Vírgula 7 4 7" xfId="839"/>
    <cellStyle name="Vírgula 7 4 7 2" xfId="1929"/>
    <cellStyle name="Vírgula 7 4 7 2 2" xfId="3886"/>
    <cellStyle name="Vírgula 7 4 7 2 2 2" xfId="14552"/>
    <cellStyle name="Vírgula 7 4 7 2 2 3" xfId="10976"/>
    <cellStyle name="Vírgula 7 4 7 2 3" xfId="10977"/>
    <cellStyle name="Vírgula 7 4 7 2 4" xfId="7525"/>
    <cellStyle name="Vírgula 7 4 7 2 5" xfId="12739"/>
    <cellStyle name="Vírgula 7 4 7 2 6" xfId="5700"/>
    <cellStyle name="Vírgula 7 4 7 3" xfId="2894"/>
    <cellStyle name="Vírgula 7 4 7 3 2" xfId="13560"/>
    <cellStyle name="Vírgula 7 4 7 3 3" xfId="10978"/>
    <cellStyle name="Vírgula 7 4 7 4" xfId="10979"/>
    <cellStyle name="Vírgula 7 4 7 5" xfId="6533"/>
    <cellStyle name="Vírgula 7 4 7 6" xfId="11747"/>
    <cellStyle name="Vírgula 7 4 7 7" xfId="4708"/>
    <cellStyle name="Vírgula 7 4 8" xfId="1304"/>
    <cellStyle name="Vírgula 7 4 8 2" xfId="3261"/>
    <cellStyle name="Vírgula 7 4 8 2 2" xfId="13927"/>
    <cellStyle name="Vírgula 7 4 8 2 3" xfId="10980"/>
    <cellStyle name="Vírgula 7 4 8 3" xfId="10981"/>
    <cellStyle name="Vírgula 7 4 8 4" xfId="6900"/>
    <cellStyle name="Vírgula 7 4 8 5" xfId="12114"/>
    <cellStyle name="Vírgula 7 4 8 6" xfId="5075"/>
    <cellStyle name="Vírgula 7 4 9" xfId="2145"/>
    <cellStyle name="Vírgula 7 4 9 2" xfId="4001"/>
    <cellStyle name="Vírgula 7 4 9 2 2" xfId="14664"/>
    <cellStyle name="Vírgula 7 4 9 2 3" xfId="10982"/>
    <cellStyle name="Vírgula 7 4 9 3" xfId="10983"/>
    <cellStyle name="Vírgula 7 4 9 4" xfId="7640"/>
    <cellStyle name="Vírgula 7 4 9 5" xfId="12851"/>
    <cellStyle name="Vírgula 7 4 9 6" xfId="5812"/>
    <cellStyle name="Vírgula 7 5" xfId="373"/>
    <cellStyle name="Vírgula 7 5 10" xfId="10984"/>
    <cellStyle name="Vírgula 7 5 11" xfId="6217"/>
    <cellStyle name="Vírgula 7 5 12" xfId="11431"/>
    <cellStyle name="Vírgula 7 5 13" xfId="4392"/>
    <cellStyle name="Vírgula 7 5 2" xfId="638"/>
    <cellStyle name="Vírgula 7 5 2 10" xfId="11564"/>
    <cellStyle name="Vírgula 7 5 2 11" xfId="4525"/>
    <cellStyle name="Vírgula 7 5 2 2" xfId="779"/>
    <cellStyle name="Vírgula 7 5 2 2 2" xfId="1244"/>
    <cellStyle name="Vírgula 7 5 2 2 2 2" xfId="1933"/>
    <cellStyle name="Vírgula 7 5 2 2 2 2 2" xfId="3890"/>
    <cellStyle name="Vírgula 7 5 2 2 2 2 2 2" xfId="14556"/>
    <cellStyle name="Vírgula 7 5 2 2 2 2 2 3" xfId="10985"/>
    <cellStyle name="Vírgula 7 5 2 2 2 2 3" xfId="10986"/>
    <cellStyle name="Vírgula 7 5 2 2 2 2 4" xfId="7529"/>
    <cellStyle name="Vírgula 7 5 2 2 2 2 5" xfId="12743"/>
    <cellStyle name="Vírgula 7 5 2 2 2 2 6" xfId="5704"/>
    <cellStyle name="Vírgula 7 5 2 2 2 3" xfId="3213"/>
    <cellStyle name="Vírgula 7 5 2 2 2 3 2" xfId="13879"/>
    <cellStyle name="Vírgula 7 5 2 2 2 3 3" xfId="10987"/>
    <cellStyle name="Vírgula 7 5 2 2 2 4" xfId="10988"/>
    <cellStyle name="Vírgula 7 5 2 2 2 5" xfId="6852"/>
    <cellStyle name="Vírgula 7 5 2 2 2 6" xfId="12066"/>
    <cellStyle name="Vírgula 7 5 2 2 2 7" xfId="5027"/>
    <cellStyle name="Vírgula 7 5 2 2 3" xfId="1932"/>
    <cellStyle name="Vírgula 7 5 2 2 3 2" xfId="3889"/>
    <cellStyle name="Vírgula 7 5 2 2 3 2 2" xfId="14555"/>
    <cellStyle name="Vírgula 7 5 2 2 3 2 3" xfId="10989"/>
    <cellStyle name="Vírgula 7 5 2 2 3 3" xfId="10990"/>
    <cellStyle name="Vírgula 7 5 2 2 3 4" xfId="7528"/>
    <cellStyle name="Vírgula 7 5 2 2 3 5" xfId="12742"/>
    <cellStyle name="Vírgula 7 5 2 2 3 6" xfId="5703"/>
    <cellStyle name="Vírgula 7 5 2 2 4" xfId="2846"/>
    <cellStyle name="Vírgula 7 5 2 2 4 2" xfId="13512"/>
    <cellStyle name="Vírgula 7 5 2 2 4 3" xfId="10991"/>
    <cellStyle name="Vírgula 7 5 2 2 5" xfId="10992"/>
    <cellStyle name="Vírgula 7 5 2 2 6" xfId="6485"/>
    <cellStyle name="Vírgula 7 5 2 2 7" xfId="11699"/>
    <cellStyle name="Vírgula 7 5 2 2 8" xfId="4660"/>
    <cellStyle name="Vírgula 7 5 2 3" xfId="932"/>
    <cellStyle name="Vírgula 7 5 2 3 2" xfId="1934"/>
    <cellStyle name="Vírgula 7 5 2 3 2 2" xfId="3891"/>
    <cellStyle name="Vírgula 7 5 2 3 2 2 2" xfId="14557"/>
    <cellStyle name="Vírgula 7 5 2 3 2 2 3" xfId="10993"/>
    <cellStyle name="Vírgula 7 5 2 3 2 3" xfId="10994"/>
    <cellStyle name="Vírgula 7 5 2 3 2 4" xfId="7530"/>
    <cellStyle name="Vírgula 7 5 2 3 2 5" xfId="12744"/>
    <cellStyle name="Vírgula 7 5 2 3 2 6" xfId="5705"/>
    <cellStyle name="Vírgula 7 5 2 3 3" xfId="2984"/>
    <cellStyle name="Vírgula 7 5 2 3 3 2" xfId="13650"/>
    <cellStyle name="Vírgula 7 5 2 3 3 3" xfId="10995"/>
    <cellStyle name="Vírgula 7 5 2 3 4" xfId="10996"/>
    <cellStyle name="Vírgula 7 5 2 3 5" xfId="6623"/>
    <cellStyle name="Vírgula 7 5 2 3 6" xfId="11837"/>
    <cellStyle name="Vírgula 7 5 2 3 7" xfId="4798"/>
    <cellStyle name="Vírgula 7 5 2 4" xfId="1931"/>
    <cellStyle name="Vírgula 7 5 2 4 2" xfId="3888"/>
    <cellStyle name="Vírgula 7 5 2 4 2 2" xfId="14554"/>
    <cellStyle name="Vírgula 7 5 2 4 2 3" xfId="10997"/>
    <cellStyle name="Vírgula 7 5 2 4 3" xfId="10998"/>
    <cellStyle name="Vírgula 7 5 2 4 4" xfId="7527"/>
    <cellStyle name="Vírgula 7 5 2 4 5" xfId="12741"/>
    <cellStyle name="Vírgula 7 5 2 4 6" xfId="5702"/>
    <cellStyle name="Vírgula 7 5 2 5" xfId="2239"/>
    <cellStyle name="Vírgula 7 5 2 5 2" xfId="4092"/>
    <cellStyle name="Vírgula 7 5 2 5 2 2" xfId="14755"/>
    <cellStyle name="Vírgula 7 5 2 5 2 3" xfId="10999"/>
    <cellStyle name="Vírgula 7 5 2 5 3" xfId="11000"/>
    <cellStyle name="Vírgula 7 5 2 5 4" xfId="7731"/>
    <cellStyle name="Vírgula 7 5 2 5 5" xfId="12942"/>
    <cellStyle name="Vírgula 7 5 2 5 6" xfId="5903"/>
    <cellStyle name="Vírgula 7 5 2 6" xfId="2383"/>
    <cellStyle name="Vírgula 7 5 2 6 2" xfId="4227"/>
    <cellStyle name="Vírgula 7 5 2 6 2 2" xfId="14890"/>
    <cellStyle name="Vírgula 7 5 2 6 2 3" xfId="11001"/>
    <cellStyle name="Vírgula 7 5 2 6 3" xfId="7866"/>
    <cellStyle name="Vírgula 7 5 2 6 4" xfId="13077"/>
    <cellStyle name="Vírgula 7 5 2 6 5" xfId="6038"/>
    <cellStyle name="Vírgula 7 5 2 7" xfId="2711"/>
    <cellStyle name="Vírgula 7 5 2 7 2" xfId="13377"/>
    <cellStyle name="Vírgula 7 5 2 7 3" xfId="11002"/>
    <cellStyle name="Vírgula 7 5 2 8" xfId="11003"/>
    <cellStyle name="Vírgula 7 5 2 9" xfId="6350"/>
    <cellStyle name="Vírgula 7 5 3" xfId="586"/>
    <cellStyle name="Vírgula 7 5 3 2" xfId="1109"/>
    <cellStyle name="Vírgula 7 5 3 2 2" xfId="1936"/>
    <cellStyle name="Vírgula 7 5 3 2 2 2" xfId="3893"/>
    <cellStyle name="Vírgula 7 5 3 2 2 2 2" xfId="14559"/>
    <cellStyle name="Vírgula 7 5 3 2 2 2 3" xfId="11004"/>
    <cellStyle name="Vírgula 7 5 3 2 2 3" xfId="11005"/>
    <cellStyle name="Vírgula 7 5 3 2 2 4" xfId="7532"/>
    <cellStyle name="Vírgula 7 5 3 2 2 5" xfId="12746"/>
    <cellStyle name="Vírgula 7 5 3 2 2 6" xfId="5707"/>
    <cellStyle name="Vírgula 7 5 3 2 3" xfId="3078"/>
    <cellStyle name="Vírgula 7 5 3 2 3 2" xfId="13744"/>
    <cellStyle name="Vírgula 7 5 3 2 3 3" xfId="11006"/>
    <cellStyle name="Vírgula 7 5 3 2 4" xfId="11007"/>
    <cellStyle name="Vírgula 7 5 3 2 5" xfId="6717"/>
    <cellStyle name="Vírgula 7 5 3 2 6" xfId="11931"/>
    <cellStyle name="Vírgula 7 5 3 2 7" xfId="4892"/>
    <cellStyle name="Vírgula 7 5 3 3" xfId="1935"/>
    <cellStyle name="Vírgula 7 5 3 3 2" xfId="3892"/>
    <cellStyle name="Vírgula 7 5 3 3 2 2" xfId="14558"/>
    <cellStyle name="Vírgula 7 5 3 3 2 3" xfId="11008"/>
    <cellStyle name="Vírgula 7 5 3 3 3" xfId="11009"/>
    <cellStyle name="Vírgula 7 5 3 3 4" xfId="7531"/>
    <cellStyle name="Vírgula 7 5 3 3 5" xfId="12745"/>
    <cellStyle name="Vírgula 7 5 3 3 6" xfId="5706"/>
    <cellStyle name="Vírgula 7 5 3 4" xfId="2661"/>
    <cellStyle name="Vírgula 7 5 3 4 2" xfId="13327"/>
    <cellStyle name="Vírgula 7 5 3 4 3" xfId="11010"/>
    <cellStyle name="Vírgula 7 5 3 5" xfId="11011"/>
    <cellStyle name="Vírgula 7 5 3 6" xfId="6300"/>
    <cellStyle name="Vírgula 7 5 3 7" xfId="11514"/>
    <cellStyle name="Vírgula 7 5 3 8" xfId="4475"/>
    <cellStyle name="Vírgula 7 5 4" xfId="729"/>
    <cellStyle name="Vírgula 7 5 4 2" xfId="1194"/>
    <cellStyle name="Vírgula 7 5 4 2 2" xfId="1938"/>
    <cellStyle name="Vírgula 7 5 4 2 2 2" xfId="3895"/>
    <cellStyle name="Vírgula 7 5 4 2 2 2 2" xfId="14561"/>
    <cellStyle name="Vírgula 7 5 4 2 2 2 3" xfId="11012"/>
    <cellStyle name="Vírgula 7 5 4 2 2 3" xfId="11013"/>
    <cellStyle name="Vírgula 7 5 4 2 2 4" xfId="7534"/>
    <cellStyle name="Vírgula 7 5 4 2 2 5" xfId="12748"/>
    <cellStyle name="Vírgula 7 5 4 2 2 6" xfId="5709"/>
    <cellStyle name="Vírgula 7 5 4 2 3" xfId="3163"/>
    <cellStyle name="Vírgula 7 5 4 2 3 2" xfId="13829"/>
    <cellStyle name="Vírgula 7 5 4 2 3 3" xfId="11014"/>
    <cellStyle name="Vírgula 7 5 4 2 4" xfId="11015"/>
    <cellStyle name="Vírgula 7 5 4 2 5" xfId="6802"/>
    <cellStyle name="Vírgula 7 5 4 2 6" xfId="12016"/>
    <cellStyle name="Vírgula 7 5 4 2 7" xfId="4977"/>
    <cellStyle name="Vírgula 7 5 4 3" xfId="1937"/>
    <cellStyle name="Vírgula 7 5 4 3 2" xfId="3894"/>
    <cellStyle name="Vírgula 7 5 4 3 2 2" xfId="14560"/>
    <cellStyle name="Vírgula 7 5 4 3 2 3" xfId="11016"/>
    <cellStyle name="Vírgula 7 5 4 3 3" xfId="11017"/>
    <cellStyle name="Vírgula 7 5 4 3 4" xfId="7533"/>
    <cellStyle name="Vírgula 7 5 4 3 5" xfId="12747"/>
    <cellStyle name="Vírgula 7 5 4 3 6" xfId="5708"/>
    <cellStyle name="Vírgula 7 5 4 4" xfId="2796"/>
    <cellStyle name="Vírgula 7 5 4 4 2" xfId="13462"/>
    <cellStyle name="Vírgula 7 5 4 4 3" xfId="11018"/>
    <cellStyle name="Vírgula 7 5 4 5" xfId="11019"/>
    <cellStyle name="Vírgula 7 5 4 6" xfId="6435"/>
    <cellStyle name="Vírgula 7 5 4 7" xfId="11649"/>
    <cellStyle name="Vírgula 7 5 4 8" xfId="4610"/>
    <cellStyle name="Vírgula 7 5 5" xfId="882"/>
    <cellStyle name="Vírgula 7 5 5 2" xfId="1939"/>
    <cellStyle name="Vírgula 7 5 5 2 2" xfId="3896"/>
    <cellStyle name="Vírgula 7 5 5 2 2 2" xfId="14562"/>
    <cellStyle name="Vírgula 7 5 5 2 2 3" xfId="11020"/>
    <cellStyle name="Vírgula 7 5 5 2 3" xfId="11021"/>
    <cellStyle name="Vírgula 7 5 5 2 4" xfId="7535"/>
    <cellStyle name="Vírgula 7 5 5 2 5" xfId="12749"/>
    <cellStyle name="Vírgula 7 5 5 2 6" xfId="5710"/>
    <cellStyle name="Vírgula 7 5 5 3" xfId="2934"/>
    <cellStyle name="Vírgula 7 5 5 3 2" xfId="13600"/>
    <cellStyle name="Vírgula 7 5 5 3 3" xfId="11022"/>
    <cellStyle name="Vírgula 7 5 5 4" xfId="11023"/>
    <cellStyle name="Vírgula 7 5 5 5" xfId="6573"/>
    <cellStyle name="Vírgula 7 5 5 6" xfId="11787"/>
    <cellStyle name="Vírgula 7 5 5 7" xfId="4748"/>
    <cellStyle name="Vírgula 7 5 6" xfId="1930"/>
    <cellStyle name="Vírgula 7 5 6 2" xfId="3887"/>
    <cellStyle name="Vírgula 7 5 6 2 2" xfId="14553"/>
    <cellStyle name="Vírgula 7 5 6 2 3" xfId="11024"/>
    <cellStyle name="Vírgula 7 5 6 3" xfId="11025"/>
    <cellStyle name="Vírgula 7 5 6 4" xfId="7526"/>
    <cellStyle name="Vírgula 7 5 6 5" xfId="12740"/>
    <cellStyle name="Vírgula 7 5 6 6" xfId="5701"/>
    <cellStyle name="Vírgula 7 5 7" xfId="2189"/>
    <cellStyle name="Vírgula 7 5 7 2" xfId="4042"/>
    <cellStyle name="Vírgula 7 5 7 2 2" xfId="14705"/>
    <cellStyle name="Vírgula 7 5 7 2 3" xfId="11026"/>
    <cellStyle name="Vírgula 7 5 7 3" xfId="11027"/>
    <cellStyle name="Vírgula 7 5 7 4" xfId="7681"/>
    <cellStyle name="Vírgula 7 5 7 5" xfId="12892"/>
    <cellStyle name="Vírgula 7 5 7 6" xfId="5853"/>
    <cellStyle name="Vírgula 7 5 8" xfId="2333"/>
    <cellStyle name="Vírgula 7 5 8 2" xfId="4177"/>
    <cellStyle name="Vírgula 7 5 8 2 2" xfId="14840"/>
    <cellStyle name="Vírgula 7 5 8 2 3" xfId="11028"/>
    <cellStyle name="Vírgula 7 5 8 3" xfId="7816"/>
    <cellStyle name="Vírgula 7 5 8 4" xfId="13027"/>
    <cellStyle name="Vírgula 7 5 8 5" xfId="5988"/>
    <cellStyle name="Vírgula 7 5 9" xfId="2578"/>
    <cellStyle name="Vírgula 7 5 9 2" xfId="13244"/>
    <cellStyle name="Vírgula 7 5 9 3" xfId="11029"/>
    <cellStyle name="Vírgula 7 6" xfId="630"/>
    <cellStyle name="Vírgula 7 6 10" xfId="11556"/>
    <cellStyle name="Vírgula 7 6 11" xfId="4517"/>
    <cellStyle name="Vírgula 7 6 2" xfId="771"/>
    <cellStyle name="Vírgula 7 6 2 2" xfId="1236"/>
    <cellStyle name="Vírgula 7 6 2 2 2" xfId="1942"/>
    <cellStyle name="Vírgula 7 6 2 2 2 2" xfId="3899"/>
    <cellStyle name="Vírgula 7 6 2 2 2 2 2" xfId="14565"/>
    <cellStyle name="Vírgula 7 6 2 2 2 2 3" xfId="11030"/>
    <cellStyle name="Vírgula 7 6 2 2 2 3" xfId="11031"/>
    <cellStyle name="Vírgula 7 6 2 2 2 4" xfId="7538"/>
    <cellStyle name="Vírgula 7 6 2 2 2 5" xfId="12752"/>
    <cellStyle name="Vírgula 7 6 2 2 2 6" xfId="5713"/>
    <cellStyle name="Vírgula 7 6 2 2 3" xfId="3205"/>
    <cellStyle name="Vírgula 7 6 2 2 3 2" xfId="13871"/>
    <cellStyle name="Vírgula 7 6 2 2 3 3" xfId="11032"/>
    <cellStyle name="Vírgula 7 6 2 2 4" xfId="11033"/>
    <cellStyle name="Vírgula 7 6 2 2 5" xfId="6844"/>
    <cellStyle name="Vírgula 7 6 2 2 6" xfId="12058"/>
    <cellStyle name="Vírgula 7 6 2 2 7" xfId="5019"/>
    <cellStyle name="Vírgula 7 6 2 3" xfId="1941"/>
    <cellStyle name="Vírgula 7 6 2 3 2" xfId="3898"/>
    <cellStyle name="Vírgula 7 6 2 3 2 2" xfId="14564"/>
    <cellStyle name="Vírgula 7 6 2 3 2 3" xfId="11034"/>
    <cellStyle name="Vírgula 7 6 2 3 3" xfId="11035"/>
    <cellStyle name="Vírgula 7 6 2 3 4" xfId="7537"/>
    <cellStyle name="Vírgula 7 6 2 3 5" xfId="12751"/>
    <cellStyle name="Vírgula 7 6 2 3 6" xfId="5712"/>
    <cellStyle name="Vírgula 7 6 2 4" xfId="2838"/>
    <cellStyle name="Vírgula 7 6 2 4 2" xfId="13504"/>
    <cellStyle name="Vírgula 7 6 2 4 3" xfId="11036"/>
    <cellStyle name="Vírgula 7 6 2 5" xfId="11037"/>
    <cellStyle name="Vírgula 7 6 2 6" xfId="6477"/>
    <cellStyle name="Vírgula 7 6 2 7" xfId="11691"/>
    <cellStyle name="Vírgula 7 6 2 8" xfId="4652"/>
    <cellStyle name="Vírgula 7 6 3" xfId="924"/>
    <cellStyle name="Vírgula 7 6 3 2" xfId="1943"/>
    <cellStyle name="Vírgula 7 6 3 2 2" xfId="3900"/>
    <cellStyle name="Vírgula 7 6 3 2 2 2" xfId="14566"/>
    <cellStyle name="Vírgula 7 6 3 2 2 3" xfId="11038"/>
    <cellStyle name="Vírgula 7 6 3 2 3" xfId="11039"/>
    <cellStyle name="Vírgula 7 6 3 2 4" xfId="7539"/>
    <cellStyle name="Vírgula 7 6 3 2 5" xfId="12753"/>
    <cellStyle name="Vírgula 7 6 3 2 6" xfId="5714"/>
    <cellStyle name="Vírgula 7 6 3 3" xfId="2976"/>
    <cellStyle name="Vírgula 7 6 3 3 2" xfId="13642"/>
    <cellStyle name="Vírgula 7 6 3 3 3" xfId="11040"/>
    <cellStyle name="Vírgula 7 6 3 4" xfId="11041"/>
    <cellStyle name="Vírgula 7 6 3 5" xfId="6615"/>
    <cellStyle name="Vírgula 7 6 3 6" xfId="11829"/>
    <cellStyle name="Vírgula 7 6 3 7" xfId="4790"/>
    <cellStyle name="Vírgula 7 6 4" xfId="1940"/>
    <cellStyle name="Vírgula 7 6 4 2" xfId="3897"/>
    <cellStyle name="Vírgula 7 6 4 2 2" xfId="14563"/>
    <cellStyle name="Vírgula 7 6 4 2 3" xfId="11042"/>
    <cellStyle name="Vírgula 7 6 4 3" xfId="11043"/>
    <cellStyle name="Vírgula 7 6 4 4" xfId="7536"/>
    <cellStyle name="Vírgula 7 6 4 5" xfId="12750"/>
    <cellStyle name="Vírgula 7 6 4 6" xfId="5711"/>
    <cellStyle name="Vírgula 7 6 5" xfId="2231"/>
    <cellStyle name="Vírgula 7 6 5 2" xfId="4084"/>
    <cellStyle name="Vírgula 7 6 5 2 2" xfId="14747"/>
    <cellStyle name="Vírgula 7 6 5 2 3" xfId="11044"/>
    <cellStyle name="Vírgula 7 6 5 3" xfId="11045"/>
    <cellStyle name="Vírgula 7 6 5 4" xfId="7723"/>
    <cellStyle name="Vírgula 7 6 5 5" xfId="12934"/>
    <cellStyle name="Vírgula 7 6 5 6" xfId="5895"/>
    <cellStyle name="Vírgula 7 6 6" xfId="2375"/>
    <cellStyle name="Vírgula 7 6 6 2" xfId="4219"/>
    <cellStyle name="Vírgula 7 6 6 2 2" xfId="14882"/>
    <cellStyle name="Vírgula 7 6 6 2 3" xfId="11046"/>
    <cellStyle name="Vírgula 7 6 6 3" xfId="7858"/>
    <cellStyle name="Vírgula 7 6 6 4" xfId="13069"/>
    <cellStyle name="Vírgula 7 6 6 5" xfId="6030"/>
    <cellStyle name="Vírgula 7 6 7" xfId="2703"/>
    <cellStyle name="Vírgula 7 6 7 2" xfId="13369"/>
    <cellStyle name="Vírgula 7 6 7 3" xfId="11047"/>
    <cellStyle name="Vírgula 7 6 8" xfId="11048"/>
    <cellStyle name="Vírgula 7 6 9" xfId="6342"/>
    <cellStyle name="Vírgula 7 7" xfId="472"/>
    <cellStyle name="Vírgula 7 7 2" xfId="1034"/>
    <cellStyle name="Vírgula 7 7 2 2" xfId="1945"/>
    <cellStyle name="Vírgula 7 7 2 2 2" xfId="3902"/>
    <cellStyle name="Vírgula 7 7 2 2 2 2" xfId="14568"/>
    <cellStyle name="Vírgula 7 7 2 2 2 3" xfId="11049"/>
    <cellStyle name="Vírgula 7 7 2 2 3" xfId="11050"/>
    <cellStyle name="Vírgula 7 7 2 2 4" xfId="7541"/>
    <cellStyle name="Vírgula 7 7 2 2 5" xfId="12755"/>
    <cellStyle name="Vírgula 7 7 2 2 6" xfId="5716"/>
    <cellStyle name="Vírgula 7 7 2 3" xfId="3066"/>
    <cellStyle name="Vírgula 7 7 2 3 2" xfId="13732"/>
    <cellStyle name="Vírgula 7 7 2 3 3" xfId="11051"/>
    <cellStyle name="Vírgula 7 7 2 4" xfId="11052"/>
    <cellStyle name="Vírgula 7 7 2 5" xfId="6705"/>
    <cellStyle name="Vírgula 7 7 2 6" xfId="11919"/>
    <cellStyle name="Vírgula 7 7 2 7" xfId="4880"/>
    <cellStyle name="Vírgula 7 7 3" xfId="1944"/>
    <cellStyle name="Vírgula 7 7 3 2" xfId="3901"/>
    <cellStyle name="Vírgula 7 7 3 2 2" xfId="14567"/>
    <cellStyle name="Vírgula 7 7 3 2 3" xfId="11053"/>
    <cellStyle name="Vírgula 7 7 3 3" xfId="11054"/>
    <cellStyle name="Vírgula 7 7 3 4" xfId="7540"/>
    <cellStyle name="Vírgula 7 7 3 5" xfId="12754"/>
    <cellStyle name="Vírgula 7 7 3 6" xfId="5715"/>
    <cellStyle name="Vírgula 7 7 4" xfId="2614"/>
    <cellStyle name="Vírgula 7 7 4 2" xfId="13280"/>
    <cellStyle name="Vírgula 7 7 4 3" xfId="11055"/>
    <cellStyle name="Vírgula 7 7 5" xfId="11056"/>
    <cellStyle name="Vírgula 7 7 6" xfId="6253"/>
    <cellStyle name="Vírgula 7 7 7" xfId="11467"/>
    <cellStyle name="Vírgula 7 7 8" xfId="4428"/>
    <cellStyle name="Vírgula 7 8" xfId="681"/>
    <cellStyle name="Vírgula 7 8 2" xfId="1147"/>
    <cellStyle name="Vírgula 7 8 2 2" xfId="1947"/>
    <cellStyle name="Vírgula 7 8 2 2 2" xfId="3904"/>
    <cellStyle name="Vírgula 7 8 2 2 2 2" xfId="14570"/>
    <cellStyle name="Vírgula 7 8 2 2 2 3" xfId="11057"/>
    <cellStyle name="Vírgula 7 8 2 2 3" xfId="11058"/>
    <cellStyle name="Vírgula 7 8 2 2 4" xfId="7543"/>
    <cellStyle name="Vírgula 7 8 2 2 5" xfId="12757"/>
    <cellStyle name="Vírgula 7 8 2 2 6" xfId="5718"/>
    <cellStyle name="Vírgula 7 8 2 3" xfId="3116"/>
    <cellStyle name="Vírgula 7 8 2 3 2" xfId="13782"/>
    <cellStyle name="Vírgula 7 8 2 3 3" xfId="11059"/>
    <cellStyle name="Vírgula 7 8 2 4" xfId="11060"/>
    <cellStyle name="Vírgula 7 8 2 5" xfId="6755"/>
    <cellStyle name="Vírgula 7 8 2 6" xfId="11969"/>
    <cellStyle name="Vírgula 7 8 2 7" xfId="4930"/>
    <cellStyle name="Vírgula 7 8 3" xfId="1946"/>
    <cellStyle name="Vírgula 7 8 3 2" xfId="3903"/>
    <cellStyle name="Vírgula 7 8 3 2 2" xfId="14569"/>
    <cellStyle name="Vírgula 7 8 3 2 3" xfId="11061"/>
    <cellStyle name="Vírgula 7 8 3 3" xfId="11062"/>
    <cellStyle name="Vírgula 7 8 3 4" xfId="7542"/>
    <cellStyle name="Vírgula 7 8 3 5" xfId="12756"/>
    <cellStyle name="Vírgula 7 8 3 6" xfId="5717"/>
    <cellStyle name="Vírgula 7 8 4" xfId="2749"/>
    <cellStyle name="Vírgula 7 8 4 2" xfId="13415"/>
    <cellStyle name="Vírgula 7 8 4 3" xfId="11063"/>
    <cellStyle name="Vírgula 7 8 5" xfId="11064"/>
    <cellStyle name="Vírgula 7 8 6" xfId="6388"/>
    <cellStyle name="Vírgula 7 8 7" xfId="11602"/>
    <cellStyle name="Vírgula 7 8 8" xfId="4563"/>
    <cellStyle name="Vírgula 7 9" xfId="356"/>
    <cellStyle name="Vírgula 7 9 2" xfId="978"/>
    <cellStyle name="Vírgula 7 9 2 2" xfId="1949"/>
    <cellStyle name="Vírgula 7 9 2 2 2" xfId="3906"/>
    <cellStyle name="Vírgula 7 9 2 2 2 2" xfId="14572"/>
    <cellStyle name="Vírgula 7 9 2 2 2 3" xfId="11065"/>
    <cellStyle name="Vírgula 7 9 2 2 3" xfId="11066"/>
    <cellStyle name="Vírgula 7 9 2 2 4" xfId="7545"/>
    <cellStyle name="Vírgula 7 9 2 2 5" xfId="12759"/>
    <cellStyle name="Vírgula 7 9 2 2 6" xfId="5720"/>
    <cellStyle name="Vírgula 7 9 2 3" xfId="3022"/>
    <cellStyle name="Vírgula 7 9 2 3 2" xfId="13688"/>
    <cellStyle name="Vírgula 7 9 2 3 3" xfId="11067"/>
    <cellStyle name="Vírgula 7 9 2 4" xfId="11068"/>
    <cellStyle name="Vírgula 7 9 2 5" xfId="6661"/>
    <cellStyle name="Vírgula 7 9 2 6" xfId="11875"/>
    <cellStyle name="Vírgula 7 9 2 7" xfId="4836"/>
    <cellStyle name="Vírgula 7 9 3" xfId="1948"/>
    <cellStyle name="Vírgula 7 9 3 2" xfId="3905"/>
    <cellStyle name="Vírgula 7 9 3 2 2" xfId="14571"/>
    <cellStyle name="Vírgula 7 9 3 2 3" xfId="11069"/>
    <cellStyle name="Vírgula 7 9 3 3" xfId="11070"/>
    <cellStyle name="Vírgula 7 9 3 4" xfId="7544"/>
    <cellStyle name="Vírgula 7 9 3 5" xfId="12758"/>
    <cellStyle name="Vírgula 7 9 3 6" xfId="5719"/>
    <cellStyle name="Vírgula 7 9 4" xfId="2565"/>
    <cellStyle name="Vírgula 7 9 4 2" xfId="13231"/>
    <cellStyle name="Vírgula 7 9 4 3" xfId="11071"/>
    <cellStyle name="Vírgula 7 9 5" xfId="11072"/>
    <cellStyle name="Vírgula 7 9 6" xfId="6204"/>
    <cellStyle name="Vírgula 7 9 7" xfId="11418"/>
    <cellStyle name="Vírgula 7 9 8" xfId="4379"/>
    <cellStyle name="Vírgula 8" xfId="58"/>
    <cellStyle name="Vírgula 8 10" xfId="1300"/>
    <cellStyle name="Vírgula 8 10 2" xfId="3257"/>
    <cellStyle name="Vírgula 8 10 2 2" xfId="13923"/>
    <cellStyle name="Vírgula 8 10 2 3" xfId="11073"/>
    <cellStyle name="Vírgula 8 10 3" xfId="11074"/>
    <cellStyle name="Vírgula 8 10 4" xfId="6896"/>
    <cellStyle name="Vírgula 8 10 5" xfId="12110"/>
    <cellStyle name="Vírgula 8 10 6" xfId="5071"/>
    <cellStyle name="Vírgula 8 11" xfId="244"/>
    <cellStyle name="Vírgula 8 11 2" xfId="2524"/>
    <cellStyle name="Vírgula 8 11 2 2" xfId="13190"/>
    <cellStyle name="Vírgula 8 11 2 3" xfId="11075"/>
    <cellStyle name="Vírgula 8 11 3" xfId="11076"/>
    <cellStyle name="Vírgula 8 11 4" xfId="6163"/>
    <cellStyle name="Vírgula 8 11 5" xfId="11377"/>
    <cellStyle name="Vírgula 8 11 6" xfId="4338"/>
    <cellStyle name="Vírgula 8 12" xfId="2140"/>
    <cellStyle name="Vírgula 8 12 2" xfId="3997"/>
    <cellStyle name="Vírgula 8 12 2 2" xfId="14660"/>
    <cellStyle name="Vírgula 8 12 2 3" xfId="11077"/>
    <cellStyle name="Vírgula 8 12 3" xfId="11078"/>
    <cellStyle name="Vírgula 8 12 4" xfId="7636"/>
    <cellStyle name="Vírgula 8 12 5" xfId="12847"/>
    <cellStyle name="Vírgula 8 12 6" xfId="5808"/>
    <cellStyle name="Vírgula 8 13" xfId="2289"/>
    <cellStyle name="Vírgula 8 13 2" xfId="4133"/>
    <cellStyle name="Vírgula 8 13 2 2" xfId="14796"/>
    <cellStyle name="Vírgula 8 13 2 3" xfId="11079"/>
    <cellStyle name="Vírgula 8 13 3" xfId="7772"/>
    <cellStyle name="Vírgula 8 13 4" xfId="12983"/>
    <cellStyle name="Vírgula 8 13 5" xfId="5944"/>
    <cellStyle name="Vírgula 8 14" xfId="2452"/>
    <cellStyle name="Vírgula 8 14 2" xfId="11080"/>
    <cellStyle name="Vírgula 8 14 3" xfId="13120"/>
    <cellStyle name="Vírgula 8 14 4" xfId="6050"/>
    <cellStyle name="Vírgula 8 15" xfId="11081"/>
    <cellStyle name="Vírgula 8 16" xfId="6091"/>
    <cellStyle name="Vírgula 8 17" xfId="11307"/>
    <cellStyle name="Vírgula 8 18" xfId="4268"/>
    <cellStyle name="Vírgula 8 2" xfId="106"/>
    <cellStyle name="Vírgula 8 2 10" xfId="2141"/>
    <cellStyle name="Vírgula 8 2 10 2" xfId="3998"/>
    <cellStyle name="Vírgula 8 2 10 2 2" xfId="14661"/>
    <cellStyle name="Vírgula 8 2 10 2 3" xfId="11082"/>
    <cellStyle name="Vírgula 8 2 10 3" xfId="11083"/>
    <cellStyle name="Vírgula 8 2 10 4" xfId="7637"/>
    <cellStyle name="Vírgula 8 2 10 5" xfId="12848"/>
    <cellStyle name="Vírgula 8 2 10 6" xfId="5809"/>
    <cellStyle name="Vírgula 8 2 11" xfId="2290"/>
    <cellStyle name="Vírgula 8 2 11 2" xfId="4134"/>
    <cellStyle name="Vírgula 8 2 11 2 2" xfId="14797"/>
    <cellStyle name="Vírgula 8 2 11 2 3" xfId="11084"/>
    <cellStyle name="Vírgula 8 2 11 3" xfId="7773"/>
    <cellStyle name="Vírgula 8 2 11 4" xfId="12984"/>
    <cellStyle name="Vírgula 8 2 11 5" xfId="5945"/>
    <cellStyle name="Vírgula 8 2 12" xfId="2464"/>
    <cellStyle name="Vírgula 8 2 12 2" xfId="11085"/>
    <cellStyle name="Vírgula 8 2 12 3" xfId="13132"/>
    <cellStyle name="Vírgula 8 2 12 4" xfId="6080"/>
    <cellStyle name="Vírgula 8 2 13" xfId="11086"/>
    <cellStyle name="Vírgula 8 2 14" xfId="6103"/>
    <cellStyle name="Vírgula 8 2 15" xfId="11319"/>
    <cellStyle name="Vírgula 8 2 16" xfId="4280"/>
    <cellStyle name="Vírgula 8 2 2" xfId="590"/>
    <cellStyle name="Vírgula 8 2 2 10" xfId="11518"/>
    <cellStyle name="Vírgula 8 2 2 11" xfId="4479"/>
    <cellStyle name="Vírgula 8 2 2 2" xfId="733"/>
    <cellStyle name="Vírgula 8 2 2 2 2" xfId="1198"/>
    <cellStyle name="Vírgula 8 2 2 2 2 2" xfId="1952"/>
    <cellStyle name="Vírgula 8 2 2 2 2 2 2" xfId="3909"/>
    <cellStyle name="Vírgula 8 2 2 2 2 2 2 2" xfId="14575"/>
    <cellStyle name="Vírgula 8 2 2 2 2 2 2 3" xfId="11087"/>
    <cellStyle name="Vírgula 8 2 2 2 2 2 3" xfId="11088"/>
    <cellStyle name="Vírgula 8 2 2 2 2 2 4" xfId="7548"/>
    <cellStyle name="Vírgula 8 2 2 2 2 2 5" xfId="12762"/>
    <cellStyle name="Vírgula 8 2 2 2 2 2 6" xfId="5723"/>
    <cellStyle name="Vírgula 8 2 2 2 2 3" xfId="3167"/>
    <cellStyle name="Vírgula 8 2 2 2 2 3 2" xfId="13833"/>
    <cellStyle name="Vírgula 8 2 2 2 2 3 3" xfId="11089"/>
    <cellStyle name="Vírgula 8 2 2 2 2 4" xfId="11090"/>
    <cellStyle name="Vírgula 8 2 2 2 2 5" xfId="6806"/>
    <cellStyle name="Vírgula 8 2 2 2 2 6" xfId="12020"/>
    <cellStyle name="Vírgula 8 2 2 2 2 7" xfId="4981"/>
    <cellStyle name="Vírgula 8 2 2 2 3" xfId="1951"/>
    <cellStyle name="Vírgula 8 2 2 2 3 2" xfId="3908"/>
    <cellStyle name="Vírgula 8 2 2 2 3 2 2" xfId="14574"/>
    <cellStyle name="Vírgula 8 2 2 2 3 2 3" xfId="11091"/>
    <cellStyle name="Vírgula 8 2 2 2 3 3" xfId="11092"/>
    <cellStyle name="Vírgula 8 2 2 2 3 4" xfId="7547"/>
    <cellStyle name="Vírgula 8 2 2 2 3 5" xfId="12761"/>
    <cellStyle name="Vírgula 8 2 2 2 3 6" xfId="5722"/>
    <cellStyle name="Vírgula 8 2 2 2 4" xfId="2800"/>
    <cellStyle name="Vírgula 8 2 2 2 4 2" xfId="13466"/>
    <cellStyle name="Vírgula 8 2 2 2 4 3" xfId="11093"/>
    <cellStyle name="Vírgula 8 2 2 2 5" xfId="11094"/>
    <cellStyle name="Vírgula 8 2 2 2 6" xfId="6439"/>
    <cellStyle name="Vírgula 8 2 2 2 7" xfId="11653"/>
    <cellStyle name="Vírgula 8 2 2 2 8" xfId="4614"/>
    <cellStyle name="Vírgula 8 2 2 3" xfId="886"/>
    <cellStyle name="Vírgula 8 2 2 3 2" xfId="1953"/>
    <cellStyle name="Vírgula 8 2 2 3 2 2" xfId="3910"/>
    <cellStyle name="Vírgula 8 2 2 3 2 2 2" xfId="14576"/>
    <cellStyle name="Vírgula 8 2 2 3 2 2 3" xfId="11095"/>
    <cellStyle name="Vírgula 8 2 2 3 2 3" xfId="11096"/>
    <cellStyle name="Vírgula 8 2 2 3 2 4" xfId="7549"/>
    <cellStyle name="Vírgula 8 2 2 3 2 5" xfId="12763"/>
    <cellStyle name="Vírgula 8 2 2 3 2 6" xfId="5724"/>
    <cellStyle name="Vírgula 8 2 2 3 3" xfId="2938"/>
    <cellStyle name="Vírgula 8 2 2 3 3 2" xfId="13604"/>
    <cellStyle name="Vírgula 8 2 2 3 3 3" xfId="11097"/>
    <cellStyle name="Vírgula 8 2 2 3 4" xfId="11098"/>
    <cellStyle name="Vírgula 8 2 2 3 5" xfId="6577"/>
    <cellStyle name="Vírgula 8 2 2 3 6" xfId="11791"/>
    <cellStyle name="Vírgula 8 2 2 3 7" xfId="4752"/>
    <cellStyle name="Vírgula 8 2 2 4" xfId="1950"/>
    <cellStyle name="Vírgula 8 2 2 4 2" xfId="3907"/>
    <cellStyle name="Vírgula 8 2 2 4 2 2" xfId="14573"/>
    <cellStyle name="Vírgula 8 2 2 4 2 3" xfId="11099"/>
    <cellStyle name="Vírgula 8 2 2 4 3" xfId="11100"/>
    <cellStyle name="Vírgula 8 2 2 4 4" xfId="7546"/>
    <cellStyle name="Vírgula 8 2 2 4 5" xfId="12760"/>
    <cellStyle name="Vírgula 8 2 2 4 6" xfId="5721"/>
    <cellStyle name="Vírgula 8 2 2 5" xfId="2193"/>
    <cellStyle name="Vírgula 8 2 2 5 2" xfId="4046"/>
    <cellStyle name="Vírgula 8 2 2 5 2 2" xfId="14709"/>
    <cellStyle name="Vírgula 8 2 2 5 2 3" xfId="11101"/>
    <cellStyle name="Vírgula 8 2 2 5 3" xfId="11102"/>
    <cellStyle name="Vírgula 8 2 2 5 4" xfId="7685"/>
    <cellStyle name="Vírgula 8 2 2 5 5" xfId="12896"/>
    <cellStyle name="Vírgula 8 2 2 5 6" xfId="5857"/>
    <cellStyle name="Vírgula 8 2 2 6" xfId="2337"/>
    <cellStyle name="Vírgula 8 2 2 6 2" xfId="4181"/>
    <cellStyle name="Vírgula 8 2 2 6 2 2" xfId="14844"/>
    <cellStyle name="Vírgula 8 2 2 6 2 3" xfId="11103"/>
    <cellStyle name="Vírgula 8 2 2 6 3" xfId="7820"/>
    <cellStyle name="Vírgula 8 2 2 6 4" xfId="13031"/>
    <cellStyle name="Vírgula 8 2 2 6 5" xfId="5992"/>
    <cellStyle name="Vírgula 8 2 2 7" xfId="2665"/>
    <cellStyle name="Vírgula 8 2 2 7 2" xfId="13331"/>
    <cellStyle name="Vírgula 8 2 2 7 3" xfId="11104"/>
    <cellStyle name="Vírgula 8 2 2 8" xfId="11105"/>
    <cellStyle name="Vírgula 8 2 2 9" xfId="6304"/>
    <cellStyle name="Vírgula 8 2 3" xfId="635"/>
    <cellStyle name="Vírgula 8 2 3 10" xfId="11561"/>
    <cellStyle name="Vírgula 8 2 3 11" xfId="4522"/>
    <cellStyle name="Vírgula 8 2 3 2" xfId="776"/>
    <cellStyle name="Vírgula 8 2 3 2 2" xfId="1241"/>
    <cellStyle name="Vírgula 8 2 3 2 2 2" xfId="1956"/>
    <cellStyle name="Vírgula 8 2 3 2 2 2 2" xfId="3913"/>
    <cellStyle name="Vírgula 8 2 3 2 2 2 2 2" xfId="14579"/>
    <cellStyle name="Vírgula 8 2 3 2 2 2 2 3" xfId="11106"/>
    <cellStyle name="Vírgula 8 2 3 2 2 2 3" xfId="11107"/>
    <cellStyle name="Vírgula 8 2 3 2 2 2 4" xfId="7552"/>
    <cellStyle name="Vírgula 8 2 3 2 2 2 5" xfId="12766"/>
    <cellStyle name="Vírgula 8 2 3 2 2 2 6" xfId="5727"/>
    <cellStyle name="Vírgula 8 2 3 2 2 3" xfId="3210"/>
    <cellStyle name="Vírgula 8 2 3 2 2 3 2" xfId="13876"/>
    <cellStyle name="Vírgula 8 2 3 2 2 3 3" xfId="11108"/>
    <cellStyle name="Vírgula 8 2 3 2 2 4" xfId="11109"/>
    <cellStyle name="Vírgula 8 2 3 2 2 5" xfId="6849"/>
    <cellStyle name="Vírgula 8 2 3 2 2 6" xfId="12063"/>
    <cellStyle name="Vírgula 8 2 3 2 2 7" xfId="5024"/>
    <cellStyle name="Vírgula 8 2 3 2 3" xfId="1955"/>
    <cellStyle name="Vírgula 8 2 3 2 3 2" xfId="3912"/>
    <cellStyle name="Vírgula 8 2 3 2 3 2 2" xfId="14578"/>
    <cellStyle name="Vírgula 8 2 3 2 3 2 3" xfId="11110"/>
    <cellStyle name="Vírgula 8 2 3 2 3 3" xfId="11111"/>
    <cellStyle name="Vírgula 8 2 3 2 3 4" xfId="7551"/>
    <cellStyle name="Vírgula 8 2 3 2 3 5" xfId="12765"/>
    <cellStyle name="Vírgula 8 2 3 2 3 6" xfId="5726"/>
    <cellStyle name="Vírgula 8 2 3 2 4" xfId="2843"/>
    <cellStyle name="Vírgula 8 2 3 2 4 2" xfId="13509"/>
    <cellStyle name="Vírgula 8 2 3 2 4 3" xfId="11112"/>
    <cellStyle name="Vírgula 8 2 3 2 5" xfId="11113"/>
    <cellStyle name="Vírgula 8 2 3 2 6" xfId="6482"/>
    <cellStyle name="Vírgula 8 2 3 2 7" xfId="11696"/>
    <cellStyle name="Vírgula 8 2 3 2 8" xfId="4657"/>
    <cellStyle name="Vírgula 8 2 3 3" xfId="929"/>
    <cellStyle name="Vírgula 8 2 3 3 2" xfId="1957"/>
    <cellStyle name="Vírgula 8 2 3 3 2 2" xfId="3914"/>
    <cellStyle name="Vírgula 8 2 3 3 2 2 2" xfId="14580"/>
    <cellStyle name="Vírgula 8 2 3 3 2 2 3" xfId="11114"/>
    <cellStyle name="Vírgula 8 2 3 3 2 3" xfId="11115"/>
    <cellStyle name="Vírgula 8 2 3 3 2 4" xfId="7553"/>
    <cellStyle name="Vírgula 8 2 3 3 2 5" xfId="12767"/>
    <cellStyle name="Vírgula 8 2 3 3 2 6" xfId="5728"/>
    <cellStyle name="Vírgula 8 2 3 3 3" xfId="2981"/>
    <cellStyle name="Vírgula 8 2 3 3 3 2" xfId="13647"/>
    <cellStyle name="Vírgula 8 2 3 3 3 3" xfId="11116"/>
    <cellStyle name="Vírgula 8 2 3 3 4" xfId="11117"/>
    <cellStyle name="Vírgula 8 2 3 3 5" xfId="6620"/>
    <cellStyle name="Vírgula 8 2 3 3 6" xfId="11834"/>
    <cellStyle name="Vírgula 8 2 3 3 7" xfId="4795"/>
    <cellStyle name="Vírgula 8 2 3 4" xfId="1954"/>
    <cellStyle name="Vírgula 8 2 3 4 2" xfId="3911"/>
    <cellStyle name="Vírgula 8 2 3 4 2 2" xfId="14577"/>
    <cellStyle name="Vírgula 8 2 3 4 2 3" xfId="11118"/>
    <cellStyle name="Vírgula 8 2 3 4 3" xfId="11119"/>
    <cellStyle name="Vírgula 8 2 3 4 4" xfId="7550"/>
    <cellStyle name="Vírgula 8 2 3 4 5" xfId="12764"/>
    <cellStyle name="Vírgula 8 2 3 4 6" xfId="5725"/>
    <cellStyle name="Vírgula 8 2 3 5" xfId="2236"/>
    <cellStyle name="Vírgula 8 2 3 5 2" xfId="4089"/>
    <cellStyle name="Vírgula 8 2 3 5 2 2" xfId="14752"/>
    <cellStyle name="Vírgula 8 2 3 5 2 3" xfId="11120"/>
    <cellStyle name="Vírgula 8 2 3 5 3" xfId="11121"/>
    <cellStyle name="Vírgula 8 2 3 5 4" xfId="7728"/>
    <cellStyle name="Vírgula 8 2 3 5 5" xfId="12939"/>
    <cellStyle name="Vírgula 8 2 3 5 6" xfId="5900"/>
    <cellStyle name="Vírgula 8 2 3 6" xfId="2380"/>
    <cellStyle name="Vírgula 8 2 3 6 2" xfId="4224"/>
    <cellStyle name="Vírgula 8 2 3 6 2 2" xfId="14887"/>
    <cellStyle name="Vírgula 8 2 3 6 2 3" xfId="11122"/>
    <cellStyle name="Vírgula 8 2 3 6 3" xfId="7863"/>
    <cellStyle name="Vírgula 8 2 3 6 4" xfId="13074"/>
    <cellStyle name="Vírgula 8 2 3 6 5" xfId="6035"/>
    <cellStyle name="Vírgula 8 2 3 7" xfId="2708"/>
    <cellStyle name="Vírgula 8 2 3 7 2" xfId="13374"/>
    <cellStyle name="Vírgula 8 2 3 7 3" xfId="11123"/>
    <cellStyle name="Vírgula 8 2 3 8" xfId="11124"/>
    <cellStyle name="Vírgula 8 2 3 9" xfId="6347"/>
    <cellStyle name="Vírgula 8 2 4" xfId="476"/>
    <cellStyle name="Vírgula 8 2 4 2" xfId="1038"/>
    <cellStyle name="Vírgula 8 2 4 2 2" xfId="1959"/>
    <cellStyle name="Vírgula 8 2 4 2 2 2" xfId="3916"/>
    <cellStyle name="Vírgula 8 2 4 2 2 2 2" xfId="14582"/>
    <cellStyle name="Vírgula 8 2 4 2 2 2 3" xfId="11125"/>
    <cellStyle name="Vírgula 8 2 4 2 2 3" xfId="11126"/>
    <cellStyle name="Vírgula 8 2 4 2 2 4" xfId="7555"/>
    <cellStyle name="Vírgula 8 2 4 2 2 5" xfId="12769"/>
    <cellStyle name="Vírgula 8 2 4 2 2 6" xfId="5730"/>
    <cellStyle name="Vírgula 8 2 4 2 3" xfId="3070"/>
    <cellStyle name="Vírgula 8 2 4 2 3 2" xfId="13736"/>
    <cellStyle name="Vírgula 8 2 4 2 3 3" xfId="11127"/>
    <cellStyle name="Vírgula 8 2 4 2 4" xfId="11128"/>
    <cellStyle name="Vírgula 8 2 4 2 5" xfId="6709"/>
    <cellStyle name="Vírgula 8 2 4 2 6" xfId="11923"/>
    <cellStyle name="Vírgula 8 2 4 2 7" xfId="4884"/>
    <cellStyle name="Vírgula 8 2 4 3" xfId="1958"/>
    <cellStyle name="Vírgula 8 2 4 3 2" xfId="3915"/>
    <cellStyle name="Vírgula 8 2 4 3 2 2" xfId="14581"/>
    <cellStyle name="Vírgula 8 2 4 3 2 3" xfId="11129"/>
    <cellStyle name="Vírgula 8 2 4 3 3" xfId="11130"/>
    <cellStyle name="Vírgula 8 2 4 3 4" xfId="7554"/>
    <cellStyle name="Vírgula 8 2 4 3 5" xfId="12768"/>
    <cellStyle name="Vírgula 8 2 4 3 6" xfId="5729"/>
    <cellStyle name="Vírgula 8 2 4 4" xfId="2618"/>
    <cellStyle name="Vírgula 8 2 4 4 2" xfId="13284"/>
    <cellStyle name="Vírgula 8 2 4 4 3" xfId="11131"/>
    <cellStyle name="Vírgula 8 2 4 5" xfId="11132"/>
    <cellStyle name="Vírgula 8 2 4 6" xfId="6257"/>
    <cellStyle name="Vírgula 8 2 4 7" xfId="11471"/>
    <cellStyle name="Vírgula 8 2 4 8" xfId="4432"/>
    <cellStyle name="Vírgula 8 2 5" xfId="685"/>
    <cellStyle name="Vírgula 8 2 5 2" xfId="1151"/>
    <cellStyle name="Vírgula 8 2 5 2 2" xfId="1961"/>
    <cellStyle name="Vírgula 8 2 5 2 2 2" xfId="3918"/>
    <cellStyle name="Vírgula 8 2 5 2 2 2 2" xfId="14584"/>
    <cellStyle name="Vírgula 8 2 5 2 2 2 3" xfId="11133"/>
    <cellStyle name="Vírgula 8 2 5 2 2 3" xfId="11134"/>
    <cellStyle name="Vírgula 8 2 5 2 2 4" xfId="7557"/>
    <cellStyle name="Vírgula 8 2 5 2 2 5" xfId="12771"/>
    <cellStyle name="Vírgula 8 2 5 2 2 6" xfId="5732"/>
    <cellStyle name="Vírgula 8 2 5 2 3" xfId="3120"/>
    <cellStyle name="Vírgula 8 2 5 2 3 2" xfId="13786"/>
    <cellStyle name="Vírgula 8 2 5 2 3 3" xfId="11135"/>
    <cellStyle name="Vírgula 8 2 5 2 4" xfId="11136"/>
    <cellStyle name="Vírgula 8 2 5 2 5" xfId="6759"/>
    <cellStyle name="Vírgula 8 2 5 2 6" xfId="11973"/>
    <cellStyle name="Vírgula 8 2 5 2 7" xfId="4934"/>
    <cellStyle name="Vírgula 8 2 5 3" xfId="1960"/>
    <cellStyle name="Vírgula 8 2 5 3 2" xfId="3917"/>
    <cellStyle name="Vírgula 8 2 5 3 2 2" xfId="14583"/>
    <cellStyle name="Vírgula 8 2 5 3 2 3" xfId="11137"/>
    <cellStyle name="Vírgula 8 2 5 3 3" xfId="11138"/>
    <cellStyle name="Vírgula 8 2 5 3 4" xfId="7556"/>
    <cellStyle name="Vírgula 8 2 5 3 5" xfId="12770"/>
    <cellStyle name="Vírgula 8 2 5 3 6" xfId="5731"/>
    <cellStyle name="Vírgula 8 2 5 4" xfId="2753"/>
    <cellStyle name="Vírgula 8 2 5 4 2" xfId="13419"/>
    <cellStyle name="Vírgula 8 2 5 4 3" xfId="11139"/>
    <cellStyle name="Vírgula 8 2 5 5" xfId="11140"/>
    <cellStyle name="Vírgula 8 2 5 6" xfId="6392"/>
    <cellStyle name="Vírgula 8 2 5 7" xfId="11606"/>
    <cellStyle name="Vírgula 8 2 5 8" xfId="4567"/>
    <cellStyle name="Vírgula 8 2 6" xfId="360"/>
    <cellStyle name="Vírgula 8 2 6 2" xfId="982"/>
    <cellStyle name="Vírgula 8 2 6 2 2" xfId="1963"/>
    <cellStyle name="Vírgula 8 2 6 2 2 2" xfId="3920"/>
    <cellStyle name="Vírgula 8 2 6 2 2 2 2" xfId="14586"/>
    <cellStyle name="Vírgula 8 2 6 2 2 2 3" xfId="11141"/>
    <cellStyle name="Vírgula 8 2 6 2 2 3" xfId="11142"/>
    <cellStyle name="Vírgula 8 2 6 2 2 4" xfId="7559"/>
    <cellStyle name="Vírgula 8 2 6 2 2 5" xfId="12773"/>
    <cellStyle name="Vírgula 8 2 6 2 2 6" xfId="5734"/>
    <cellStyle name="Vírgula 8 2 6 2 3" xfId="3026"/>
    <cellStyle name="Vírgula 8 2 6 2 3 2" xfId="13692"/>
    <cellStyle name="Vírgula 8 2 6 2 3 3" xfId="11143"/>
    <cellStyle name="Vírgula 8 2 6 2 4" xfId="11144"/>
    <cellStyle name="Vírgula 8 2 6 2 5" xfId="6665"/>
    <cellStyle name="Vírgula 8 2 6 2 6" xfId="11879"/>
    <cellStyle name="Vírgula 8 2 6 2 7" xfId="4840"/>
    <cellStyle name="Vírgula 8 2 6 3" xfId="1962"/>
    <cellStyle name="Vírgula 8 2 6 3 2" xfId="3919"/>
    <cellStyle name="Vírgula 8 2 6 3 2 2" xfId="14585"/>
    <cellStyle name="Vírgula 8 2 6 3 2 3" xfId="11145"/>
    <cellStyle name="Vírgula 8 2 6 3 3" xfId="11146"/>
    <cellStyle name="Vírgula 8 2 6 3 4" xfId="7558"/>
    <cellStyle name="Vírgula 8 2 6 3 5" xfId="12772"/>
    <cellStyle name="Vírgula 8 2 6 3 6" xfId="5733"/>
    <cellStyle name="Vírgula 8 2 6 4" xfId="2569"/>
    <cellStyle name="Vírgula 8 2 6 4 2" xfId="13235"/>
    <cellStyle name="Vírgula 8 2 6 4 3" xfId="11147"/>
    <cellStyle name="Vírgula 8 2 6 5" xfId="11148"/>
    <cellStyle name="Vírgula 8 2 6 6" xfId="6208"/>
    <cellStyle name="Vírgula 8 2 6 7" xfId="11422"/>
    <cellStyle name="Vírgula 8 2 6 8" xfId="4383"/>
    <cellStyle name="Vírgula 8 2 7" xfId="835"/>
    <cellStyle name="Vírgula 8 2 7 2" xfId="1964"/>
    <cellStyle name="Vírgula 8 2 7 2 2" xfId="3921"/>
    <cellStyle name="Vírgula 8 2 7 2 2 2" xfId="14587"/>
    <cellStyle name="Vírgula 8 2 7 2 2 3" xfId="11149"/>
    <cellStyle name="Vírgula 8 2 7 2 3" xfId="11150"/>
    <cellStyle name="Vírgula 8 2 7 2 4" xfId="7560"/>
    <cellStyle name="Vírgula 8 2 7 2 5" xfId="12774"/>
    <cellStyle name="Vírgula 8 2 7 2 6" xfId="5735"/>
    <cellStyle name="Vírgula 8 2 7 3" xfId="2891"/>
    <cellStyle name="Vírgula 8 2 7 3 2" xfId="13557"/>
    <cellStyle name="Vírgula 8 2 7 3 3" xfId="11151"/>
    <cellStyle name="Vírgula 8 2 7 4" xfId="11152"/>
    <cellStyle name="Vírgula 8 2 7 5" xfId="6530"/>
    <cellStyle name="Vírgula 8 2 7 6" xfId="11744"/>
    <cellStyle name="Vírgula 8 2 7 7" xfId="4705"/>
    <cellStyle name="Vírgula 8 2 8" xfId="1301"/>
    <cellStyle name="Vírgula 8 2 8 2" xfId="3258"/>
    <cellStyle name="Vírgula 8 2 8 2 2" xfId="13924"/>
    <cellStyle name="Vírgula 8 2 8 2 3" xfId="11153"/>
    <cellStyle name="Vírgula 8 2 8 3" xfId="11154"/>
    <cellStyle name="Vírgula 8 2 8 4" xfId="6897"/>
    <cellStyle name="Vírgula 8 2 8 5" xfId="12111"/>
    <cellStyle name="Vírgula 8 2 8 6" xfId="5072"/>
    <cellStyle name="Vírgula 8 2 9" xfId="245"/>
    <cellStyle name="Vírgula 8 2 9 2" xfId="2525"/>
    <cellStyle name="Vírgula 8 2 9 2 2" xfId="13191"/>
    <cellStyle name="Vírgula 8 2 9 2 3" xfId="11155"/>
    <cellStyle name="Vírgula 8 2 9 3" xfId="11156"/>
    <cellStyle name="Vírgula 8 2 9 4" xfId="6164"/>
    <cellStyle name="Vírgula 8 2 9 5" xfId="11378"/>
    <cellStyle name="Vírgula 8 2 9 6" xfId="4339"/>
    <cellStyle name="Vírgula 8 3" xfId="143"/>
    <cellStyle name="Vírgula 8 3 10" xfId="2142"/>
    <cellStyle name="Vírgula 8 3 10 2" xfId="3999"/>
    <cellStyle name="Vírgula 8 3 10 2 2" xfId="14662"/>
    <cellStyle name="Vírgula 8 3 10 2 3" xfId="11157"/>
    <cellStyle name="Vírgula 8 3 10 3" xfId="11158"/>
    <cellStyle name="Vírgula 8 3 10 4" xfId="7638"/>
    <cellStyle name="Vírgula 8 3 10 5" xfId="12849"/>
    <cellStyle name="Vírgula 8 3 10 6" xfId="5810"/>
    <cellStyle name="Vírgula 8 3 11" xfId="2291"/>
    <cellStyle name="Vírgula 8 3 11 2" xfId="4135"/>
    <cellStyle name="Vírgula 8 3 11 2 2" xfId="14798"/>
    <cellStyle name="Vírgula 8 3 11 2 3" xfId="11159"/>
    <cellStyle name="Vírgula 8 3 11 3" xfId="7774"/>
    <cellStyle name="Vírgula 8 3 11 4" xfId="12985"/>
    <cellStyle name="Vírgula 8 3 11 5" xfId="5946"/>
    <cellStyle name="Vírgula 8 3 12" xfId="2479"/>
    <cellStyle name="Vírgula 8 3 12 2" xfId="11160"/>
    <cellStyle name="Vírgula 8 3 12 3" xfId="13147"/>
    <cellStyle name="Vírgula 8 3 12 4" xfId="6081"/>
    <cellStyle name="Vírgula 8 3 13" xfId="11161"/>
    <cellStyle name="Vírgula 8 3 14" xfId="6118"/>
    <cellStyle name="Vírgula 8 3 15" xfId="11334"/>
    <cellStyle name="Vírgula 8 3 16" xfId="4295"/>
    <cellStyle name="Vírgula 8 3 2" xfId="591"/>
    <cellStyle name="Vírgula 8 3 2 10" xfId="11519"/>
    <cellStyle name="Vírgula 8 3 2 11" xfId="4480"/>
    <cellStyle name="Vírgula 8 3 2 2" xfId="734"/>
    <cellStyle name="Vírgula 8 3 2 2 2" xfId="1199"/>
    <cellStyle name="Vírgula 8 3 2 2 2 2" xfId="1967"/>
    <cellStyle name="Vírgula 8 3 2 2 2 2 2" xfId="3924"/>
    <cellStyle name="Vírgula 8 3 2 2 2 2 2 2" xfId="14590"/>
    <cellStyle name="Vírgula 8 3 2 2 2 2 2 3" xfId="11162"/>
    <cellStyle name="Vírgula 8 3 2 2 2 2 3" xfId="11163"/>
    <cellStyle name="Vírgula 8 3 2 2 2 2 4" xfId="7563"/>
    <cellStyle name="Vírgula 8 3 2 2 2 2 5" xfId="12777"/>
    <cellStyle name="Vírgula 8 3 2 2 2 2 6" xfId="5738"/>
    <cellStyle name="Vírgula 8 3 2 2 2 3" xfId="3168"/>
    <cellStyle name="Vírgula 8 3 2 2 2 3 2" xfId="13834"/>
    <cellStyle name="Vírgula 8 3 2 2 2 3 3" xfId="11164"/>
    <cellStyle name="Vírgula 8 3 2 2 2 4" xfId="11165"/>
    <cellStyle name="Vírgula 8 3 2 2 2 5" xfId="6807"/>
    <cellStyle name="Vírgula 8 3 2 2 2 6" xfId="12021"/>
    <cellStyle name="Vírgula 8 3 2 2 2 7" xfId="4982"/>
    <cellStyle name="Vírgula 8 3 2 2 3" xfId="1966"/>
    <cellStyle name="Vírgula 8 3 2 2 3 2" xfId="3923"/>
    <cellStyle name="Vírgula 8 3 2 2 3 2 2" xfId="14589"/>
    <cellStyle name="Vírgula 8 3 2 2 3 2 3" xfId="11166"/>
    <cellStyle name="Vírgula 8 3 2 2 3 3" xfId="11167"/>
    <cellStyle name="Vírgula 8 3 2 2 3 4" xfId="7562"/>
    <cellStyle name="Vírgula 8 3 2 2 3 5" xfId="12776"/>
    <cellStyle name="Vírgula 8 3 2 2 3 6" xfId="5737"/>
    <cellStyle name="Vírgula 8 3 2 2 4" xfId="2801"/>
    <cellStyle name="Vírgula 8 3 2 2 4 2" xfId="13467"/>
    <cellStyle name="Vírgula 8 3 2 2 4 3" xfId="11168"/>
    <cellStyle name="Vírgula 8 3 2 2 5" xfId="11169"/>
    <cellStyle name="Vírgula 8 3 2 2 6" xfId="6440"/>
    <cellStyle name="Vírgula 8 3 2 2 7" xfId="11654"/>
    <cellStyle name="Vírgula 8 3 2 2 8" xfId="4615"/>
    <cellStyle name="Vírgula 8 3 2 3" xfId="887"/>
    <cellStyle name="Vírgula 8 3 2 3 2" xfId="1968"/>
    <cellStyle name="Vírgula 8 3 2 3 2 2" xfId="3925"/>
    <cellStyle name="Vírgula 8 3 2 3 2 2 2" xfId="14591"/>
    <cellStyle name="Vírgula 8 3 2 3 2 2 3" xfId="11170"/>
    <cellStyle name="Vírgula 8 3 2 3 2 3" xfId="11171"/>
    <cellStyle name="Vírgula 8 3 2 3 2 4" xfId="7564"/>
    <cellStyle name="Vírgula 8 3 2 3 2 5" xfId="12778"/>
    <cellStyle name="Vírgula 8 3 2 3 2 6" xfId="5739"/>
    <cellStyle name="Vírgula 8 3 2 3 3" xfId="2939"/>
    <cellStyle name="Vírgula 8 3 2 3 3 2" xfId="13605"/>
    <cellStyle name="Vírgula 8 3 2 3 3 3" xfId="11172"/>
    <cellStyle name="Vírgula 8 3 2 3 4" xfId="11173"/>
    <cellStyle name="Vírgula 8 3 2 3 5" xfId="6578"/>
    <cellStyle name="Vírgula 8 3 2 3 6" xfId="11792"/>
    <cellStyle name="Vírgula 8 3 2 3 7" xfId="4753"/>
    <cellStyle name="Vírgula 8 3 2 4" xfId="1965"/>
    <cellStyle name="Vírgula 8 3 2 4 2" xfId="3922"/>
    <cellStyle name="Vírgula 8 3 2 4 2 2" xfId="14588"/>
    <cellStyle name="Vírgula 8 3 2 4 2 3" xfId="11174"/>
    <cellStyle name="Vírgula 8 3 2 4 3" xfId="11175"/>
    <cellStyle name="Vírgula 8 3 2 4 4" xfId="7561"/>
    <cellStyle name="Vírgula 8 3 2 4 5" xfId="12775"/>
    <cellStyle name="Vírgula 8 3 2 4 6" xfId="5736"/>
    <cellStyle name="Vírgula 8 3 2 5" xfId="2194"/>
    <cellStyle name="Vírgula 8 3 2 5 2" xfId="4047"/>
    <cellStyle name="Vírgula 8 3 2 5 2 2" xfId="14710"/>
    <cellStyle name="Vírgula 8 3 2 5 2 3" xfId="11176"/>
    <cellStyle name="Vírgula 8 3 2 5 3" xfId="11177"/>
    <cellStyle name="Vírgula 8 3 2 5 4" xfId="7686"/>
    <cellStyle name="Vírgula 8 3 2 5 5" xfId="12897"/>
    <cellStyle name="Vírgula 8 3 2 5 6" xfId="5858"/>
    <cellStyle name="Vírgula 8 3 2 6" xfId="2338"/>
    <cellStyle name="Vírgula 8 3 2 6 2" xfId="4182"/>
    <cellStyle name="Vírgula 8 3 2 6 2 2" xfId="14845"/>
    <cellStyle name="Vírgula 8 3 2 6 2 3" xfId="11178"/>
    <cellStyle name="Vírgula 8 3 2 6 3" xfId="7821"/>
    <cellStyle name="Vírgula 8 3 2 6 4" xfId="13032"/>
    <cellStyle name="Vírgula 8 3 2 6 5" xfId="5993"/>
    <cellStyle name="Vírgula 8 3 2 7" xfId="2666"/>
    <cellStyle name="Vírgula 8 3 2 7 2" xfId="13332"/>
    <cellStyle name="Vírgula 8 3 2 7 3" xfId="11179"/>
    <cellStyle name="Vírgula 8 3 2 8" xfId="11180"/>
    <cellStyle name="Vírgula 8 3 2 9" xfId="6305"/>
    <cellStyle name="Vírgula 8 3 3" xfId="636"/>
    <cellStyle name="Vírgula 8 3 3 10" xfId="11562"/>
    <cellStyle name="Vírgula 8 3 3 11" xfId="4523"/>
    <cellStyle name="Vírgula 8 3 3 2" xfId="777"/>
    <cellStyle name="Vírgula 8 3 3 2 2" xfId="1242"/>
    <cellStyle name="Vírgula 8 3 3 2 2 2" xfId="1971"/>
    <cellStyle name="Vírgula 8 3 3 2 2 2 2" xfId="3928"/>
    <cellStyle name="Vírgula 8 3 3 2 2 2 2 2" xfId="14594"/>
    <cellStyle name="Vírgula 8 3 3 2 2 2 2 3" xfId="11181"/>
    <cellStyle name="Vírgula 8 3 3 2 2 2 3" xfId="11182"/>
    <cellStyle name="Vírgula 8 3 3 2 2 2 4" xfId="7567"/>
    <cellStyle name="Vírgula 8 3 3 2 2 2 5" xfId="12781"/>
    <cellStyle name="Vírgula 8 3 3 2 2 2 6" xfId="5742"/>
    <cellStyle name="Vírgula 8 3 3 2 2 3" xfId="3211"/>
    <cellStyle name="Vírgula 8 3 3 2 2 3 2" xfId="13877"/>
    <cellStyle name="Vírgula 8 3 3 2 2 3 3" xfId="11183"/>
    <cellStyle name="Vírgula 8 3 3 2 2 4" xfId="11184"/>
    <cellStyle name="Vírgula 8 3 3 2 2 5" xfId="6850"/>
    <cellStyle name="Vírgula 8 3 3 2 2 6" xfId="12064"/>
    <cellStyle name="Vírgula 8 3 3 2 2 7" xfId="5025"/>
    <cellStyle name="Vírgula 8 3 3 2 3" xfId="1970"/>
    <cellStyle name="Vírgula 8 3 3 2 3 2" xfId="3927"/>
    <cellStyle name="Vírgula 8 3 3 2 3 2 2" xfId="14593"/>
    <cellStyle name="Vírgula 8 3 3 2 3 2 3" xfId="11185"/>
    <cellStyle name="Vírgula 8 3 3 2 3 3" xfId="11186"/>
    <cellStyle name="Vírgula 8 3 3 2 3 4" xfId="7566"/>
    <cellStyle name="Vírgula 8 3 3 2 3 5" xfId="12780"/>
    <cellStyle name="Vírgula 8 3 3 2 3 6" xfId="5741"/>
    <cellStyle name="Vírgula 8 3 3 2 4" xfId="2844"/>
    <cellStyle name="Vírgula 8 3 3 2 4 2" xfId="13510"/>
    <cellStyle name="Vírgula 8 3 3 2 4 3" xfId="11187"/>
    <cellStyle name="Vírgula 8 3 3 2 5" xfId="11188"/>
    <cellStyle name="Vírgula 8 3 3 2 6" xfId="6483"/>
    <cellStyle name="Vírgula 8 3 3 2 7" xfId="11697"/>
    <cellStyle name="Vírgula 8 3 3 2 8" xfId="4658"/>
    <cellStyle name="Vírgula 8 3 3 3" xfId="930"/>
    <cellStyle name="Vírgula 8 3 3 3 2" xfId="1972"/>
    <cellStyle name="Vírgula 8 3 3 3 2 2" xfId="3929"/>
    <cellStyle name="Vírgula 8 3 3 3 2 2 2" xfId="14595"/>
    <cellStyle name="Vírgula 8 3 3 3 2 2 3" xfId="11189"/>
    <cellStyle name="Vírgula 8 3 3 3 2 3" xfId="11190"/>
    <cellStyle name="Vírgula 8 3 3 3 2 4" xfId="7568"/>
    <cellStyle name="Vírgula 8 3 3 3 2 5" xfId="12782"/>
    <cellStyle name="Vírgula 8 3 3 3 2 6" xfId="5743"/>
    <cellStyle name="Vírgula 8 3 3 3 3" xfId="2982"/>
    <cellStyle name="Vírgula 8 3 3 3 3 2" xfId="13648"/>
    <cellStyle name="Vírgula 8 3 3 3 3 3" xfId="11191"/>
    <cellStyle name="Vírgula 8 3 3 3 4" xfId="11192"/>
    <cellStyle name="Vírgula 8 3 3 3 5" xfId="6621"/>
    <cellStyle name="Vírgula 8 3 3 3 6" xfId="11835"/>
    <cellStyle name="Vírgula 8 3 3 3 7" xfId="4796"/>
    <cellStyle name="Vírgula 8 3 3 4" xfId="1969"/>
    <cellStyle name="Vírgula 8 3 3 4 2" xfId="3926"/>
    <cellStyle name="Vírgula 8 3 3 4 2 2" xfId="14592"/>
    <cellStyle name="Vírgula 8 3 3 4 2 3" xfId="11193"/>
    <cellStyle name="Vírgula 8 3 3 4 3" xfId="11194"/>
    <cellStyle name="Vírgula 8 3 3 4 4" xfId="7565"/>
    <cellStyle name="Vírgula 8 3 3 4 5" xfId="12779"/>
    <cellStyle name="Vírgula 8 3 3 4 6" xfId="5740"/>
    <cellStyle name="Vírgula 8 3 3 5" xfId="2237"/>
    <cellStyle name="Vírgula 8 3 3 5 2" xfId="4090"/>
    <cellStyle name="Vírgula 8 3 3 5 2 2" xfId="14753"/>
    <cellStyle name="Vírgula 8 3 3 5 2 3" xfId="11195"/>
    <cellStyle name="Vírgula 8 3 3 5 3" xfId="11196"/>
    <cellStyle name="Vírgula 8 3 3 5 4" xfId="7729"/>
    <cellStyle name="Vírgula 8 3 3 5 5" xfId="12940"/>
    <cellStyle name="Vírgula 8 3 3 5 6" xfId="5901"/>
    <cellStyle name="Vírgula 8 3 3 6" xfId="2381"/>
    <cellStyle name="Vírgula 8 3 3 6 2" xfId="4225"/>
    <cellStyle name="Vírgula 8 3 3 6 2 2" xfId="14888"/>
    <cellStyle name="Vírgula 8 3 3 6 2 3" xfId="11197"/>
    <cellStyle name="Vírgula 8 3 3 6 3" xfId="7864"/>
    <cellStyle name="Vírgula 8 3 3 6 4" xfId="13075"/>
    <cellStyle name="Vírgula 8 3 3 6 5" xfId="6036"/>
    <cellStyle name="Vírgula 8 3 3 7" xfId="2709"/>
    <cellStyle name="Vírgula 8 3 3 7 2" xfId="13375"/>
    <cellStyle name="Vírgula 8 3 3 7 3" xfId="11198"/>
    <cellStyle name="Vírgula 8 3 3 8" xfId="11199"/>
    <cellStyle name="Vírgula 8 3 3 9" xfId="6348"/>
    <cellStyle name="Vírgula 8 3 4" xfId="477"/>
    <cellStyle name="Vírgula 8 3 4 2" xfId="1039"/>
    <cellStyle name="Vírgula 8 3 4 2 2" xfId="1974"/>
    <cellStyle name="Vírgula 8 3 4 2 2 2" xfId="3931"/>
    <cellStyle name="Vírgula 8 3 4 2 2 2 2" xfId="14597"/>
    <cellStyle name="Vírgula 8 3 4 2 2 2 3" xfId="11200"/>
    <cellStyle name="Vírgula 8 3 4 2 2 3" xfId="11201"/>
    <cellStyle name="Vírgula 8 3 4 2 2 4" xfId="7570"/>
    <cellStyle name="Vírgula 8 3 4 2 2 5" xfId="12784"/>
    <cellStyle name="Vírgula 8 3 4 2 2 6" xfId="5745"/>
    <cellStyle name="Vírgula 8 3 4 2 3" xfId="3071"/>
    <cellStyle name="Vírgula 8 3 4 2 3 2" xfId="13737"/>
    <cellStyle name="Vírgula 8 3 4 2 3 3" xfId="11202"/>
    <cellStyle name="Vírgula 8 3 4 2 4" xfId="11203"/>
    <cellStyle name="Vírgula 8 3 4 2 5" xfId="6710"/>
    <cellStyle name="Vírgula 8 3 4 2 6" xfId="11924"/>
    <cellStyle name="Vírgula 8 3 4 2 7" xfId="4885"/>
    <cellStyle name="Vírgula 8 3 4 3" xfId="1973"/>
    <cellStyle name="Vírgula 8 3 4 3 2" xfId="3930"/>
    <cellStyle name="Vírgula 8 3 4 3 2 2" xfId="14596"/>
    <cellStyle name="Vírgula 8 3 4 3 2 3" xfId="11204"/>
    <cellStyle name="Vírgula 8 3 4 3 3" xfId="11205"/>
    <cellStyle name="Vírgula 8 3 4 3 4" xfId="7569"/>
    <cellStyle name="Vírgula 8 3 4 3 5" xfId="12783"/>
    <cellStyle name="Vírgula 8 3 4 3 6" xfId="5744"/>
    <cellStyle name="Vírgula 8 3 4 4" xfId="2619"/>
    <cellStyle name="Vírgula 8 3 4 4 2" xfId="13285"/>
    <cellStyle name="Vírgula 8 3 4 4 3" xfId="11206"/>
    <cellStyle name="Vírgula 8 3 4 5" xfId="11207"/>
    <cellStyle name="Vírgula 8 3 4 6" xfId="6258"/>
    <cellStyle name="Vírgula 8 3 4 7" xfId="11472"/>
    <cellStyle name="Vírgula 8 3 4 8" xfId="4433"/>
    <cellStyle name="Vírgula 8 3 5" xfId="686"/>
    <cellStyle name="Vírgula 8 3 5 2" xfId="1152"/>
    <cellStyle name="Vírgula 8 3 5 2 2" xfId="1976"/>
    <cellStyle name="Vírgula 8 3 5 2 2 2" xfId="3933"/>
    <cellStyle name="Vírgula 8 3 5 2 2 2 2" xfId="14599"/>
    <cellStyle name="Vírgula 8 3 5 2 2 2 3" xfId="11208"/>
    <cellStyle name="Vírgula 8 3 5 2 2 3" xfId="11209"/>
    <cellStyle name="Vírgula 8 3 5 2 2 4" xfId="7572"/>
    <cellStyle name="Vírgula 8 3 5 2 2 5" xfId="12786"/>
    <cellStyle name="Vírgula 8 3 5 2 2 6" xfId="5747"/>
    <cellStyle name="Vírgula 8 3 5 2 3" xfId="3121"/>
    <cellStyle name="Vírgula 8 3 5 2 3 2" xfId="13787"/>
    <cellStyle name="Vírgula 8 3 5 2 3 3" xfId="11210"/>
    <cellStyle name="Vírgula 8 3 5 2 4" xfId="11211"/>
    <cellStyle name="Vírgula 8 3 5 2 5" xfId="6760"/>
    <cellStyle name="Vírgula 8 3 5 2 6" xfId="11974"/>
    <cellStyle name="Vírgula 8 3 5 2 7" xfId="4935"/>
    <cellStyle name="Vírgula 8 3 5 3" xfId="1975"/>
    <cellStyle name="Vírgula 8 3 5 3 2" xfId="3932"/>
    <cellStyle name="Vírgula 8 3 5 3 2 2" xfId="14598"/>
    <cellStyle name="Vírgula 8 3 5 3 2 3" xfId="11212"/>
    <cellStyle name="Vírgula 8 3 5 3 3" xfId="11213"/>
    <cellStyle name="Vírgula 8 3 5 3 4" xfId="7571"/>
    <cellStyle name="Vírgula 8 3 5 3 5" xfId="12785"/>
    <cellStyle name="Vírgula 8 3 5 3 6" xfId="5746"/>
    <cellStyle name="Vírgula 8 3 5 4" xfId="2754"/>
    <cellStyle name="Vírgula 8 3 5 4 2" xfId="13420"/>
    <cellStyle name="Vírgula 8 3 5 4 3" xfId="11214"/>
    <cellStyle name="Vírgula 8 3 5 5" xfId="11215"/>
    <cellStyle name="Vírgula 8 3 5 6" xfId="6393"/>
    <cellStyle name="Vírgula 8 3 5 7" xfId="11607"/>
    <cellStyle name="Vírgula 8 3 5 8" xfId="4568"/>
    <cellStyle name="Vírgula 8 3 6" xfId="361"/>
    <cellStyle name="Vírgula 8 3 6 2" xfId="983"/>
    <cellStyle name="Vírgula 8 3 6 2 2" xfId="1978"/>
    <cellStyle name="Vírgula 8 3 6 2 2 2" xfId="3935"/>
    <cellStyle name="Vírgula 8 3 6 2 2 2 2" xfId="14601"/>
    <cellStyle name="Vírgula 8 3 6 2 2 2 3" xfId="11216"/>
    <cellStyle name="Vírgula 8 3 6 2 2 3" xfId="11217"/>
    <cellStyle name="Vírgula 8 3 6 2 2 4" xfId="7574"/>
    <cellStyle name="Vírgula 8 3 6 2 2 5" xfId="12788"/>
    <cellStyle name="Vírgula 8 3 6 2 2 6" xfId="5749"/>
    <cellStyle name="Vírgula 8 3 6 2 3" xfId="3027"/>
    <cellStyle name="Vírgula 8 3 6 2 3 2" xfId="13693"/>
    <cellStyle name="Vírgula 8 3 6 2 3 3" xfId="11218"/>
    <cellStyle name="Vírgula 8 3 6 2 4" xfId="11219"/>
    <cellStyle name="Vírgula 8 3 6 2 5" xfId="6666"/>
    <cellStyle name="Vírgula 8 3 6 2 6" xfId="11880"/>
    <cellStyle name="Vírgula 8 3 6 2 7" xfId="4841"/>
    <cellStyle name="Vírgula 8 3 6 3" xfId="1977"/>
    <cellStyle name="Vírgula 8 3 6 3 2" xfId="3934"/>
    <cellStyle name="Vírgula 8 3 6 3 2 2" xfId="14600"/>
    <cellStyle name="Vírgula 8 3 6 3 2 3" xfId="11220"/>
    <cellStyle name="Vírgula 8 3 6 3 3" xfId="11221"/>
    <cellStyle name="Vírgula 8 3 6 3 4" xfId="7573"/>
    <cellStyle name="Vírgula 8 3 6 3 5" xfId="12787"/>
    <cellStyle name="Vírgula 8 3 6 3 6" xfId="5748"/>
    <cellStyle name="Vírgula 8 3 6 4" xfId="2570"/>
    <cellStyle name="Vírgula 8 3 6 4 2" xfId="13236"/>
    <cellStyle name="Vírgula 8 3 6 4 3" xfId="11222"/>
    <cellStyle name="Vírgula 8 3 6 5" xfId="11223"/>
    <cellStyle name="Vírgula 8 3 6 6" xfId="6209"/>
    <cellStyle name="Vírgula 8 3 6 7" xfId="11423"/>
    <cellStyle name="Vírgula 8 3 6 8" xfId="4384"/>
    <cellStyle name="Vírgula 8 3 7" xfId="836"/>
    <cellStyle name="Vírgula 8 3 7 2" xfId="1979"/>
    <cellStyle name="Vírgula 8 3 7 2 2" xfId="3936"/>
    <cellStyle name="Vírgula 8 3 7 2 2 2" xfId="14602"/>
    <cellStyle name="Vírgula 8 3 7 2 2 3" xfId="11224"/>
    <cellStyle name="Vírgula 8 3 7 2 3" xfId="11225"/>
    <cellStyle name="Vírgula 8 3 7 2 4" xfId="7575"/>
    <cellStyle name="Vírgula 8 3 7 2 5" xfId="12789"/>
    <cellStyle name="Vírgula 8 3 7 2 6" xfId="5750"/>
    <cellStyle name="Vírgula 8 3 7 3" xfId="2892"/>
    <cellStyle name="Vírgula 8 3 7 3 2" xfId="13558"/>
    <cellStyle name="Vírgula 8 3 7 3 3" xfId="11226"/>
    <cellStyle name="Vírgula 8 3 7 4" xfId="11227"/>
    <cellStyle name="Vírgula 8 3 7 5" xfId="6531"/>
    <cellStyle name="Vírgula 8 3 7 6" xfId="11745"/>
    <cellStyle name="Vírgula 8 3 7 7" xfId="4706"/>
    <cellStyle name="Vírgula 8 3 8" xfId="1302"/>
    <cellStyle name="Vírgula 8 3 8 2" xfId="3259"/>
    <cellStyle name="Vírgula 8 3 8 2 2" xfId="13925"/>
    <cellStyle name="Vírgula 8 3 8 2 3" xfId="11228"/>
    <cellStyle name="Vírgula 8 3 8 3" xfId="11229"/>
    <cellStyle name="Vírgula 8 3 8 4" xfId="6898"/>
    <cellStyle name="Vírgula 8 3 8 5" xfId="12112"/>
    <cellStyle name="Vírgula 8 3 8 6" xfId="5073"/>
    <cellStyle name="Vírgula 8 3 9" xfId="246"/>
    <cellStyle name="Vírgula 8 3 9 2" xfId="2526"/>
    <cellStyle name="Vírgula 8 3 9 2 2" xfId="13192"/>
    <cellStyle name="Vírgula 8 3 9 2 3" xfId="11230"/>
    <cellStyle name="Vírgula 8 3 9 3" xfId="11231"/>
    <cellStyle name="Vírgula 8 3 9 4" xfId="6165"/>
    <cellStyle name="Vírgula 8 3 9 5" xfId="11379"/>
    <cellStyle name="Vírgula 8 3 9 6" xfId="4340"/>
    <cellStyle name="Vírgula 8 4" xfId="589"/>
    <cellStyle name="Vírgula 8 4 10" xfId="11517"/>
    <cellStyle name="Vírgula 8 4 11" xfId="4478"/>
    <cellStyle name="Vírgula 8 4 2" xfId="732"/>
    <cellStyle name="Vírgula 8 4 2 2" xfId="1197"/>
    <cellStyle name="Vírgula 8 4 2 2 2" xfId="1982"/>
    <cellStyle name="Vírgula 8 4 2 2 2 2" xfId="3939"/>
    <cellStyle name="Vírgula 8 4 2 2 2 2 2" xfId="14605"/>
    <cellStyle name="Vírgula 8 4 2 2 2 2 3" xfId="11232"/>
    <cellStyle name="Vírgula 8 4 2 2 2 3" xfId="11233"/>
    <cellStyle name="Vírgula 8 4 2 2 2 4" xfId="7578"/>
    <cellStyle name="Vírgula 8 4 2 2 2 5" xfId="12792"/>
    <cellStyle name="Vírgula 8 4 2 2 2 6" xfId="5753"/>
    <cellStyle name="Vírgula 8 4 2 2 3" xfId="3166"/>
    <cellStyle name="Vírgula 8 4 2 2 3 2" xfId="13832"/>
    <cellStyle name="Vírgula 8 4 2 2 3 3" xfId="11234"/>
    <cellStyle name="Vírgula 8 4 2 2 4" xfId="11235"/>
    <cellStyle name="Vírgula 8 4 2 2 5" xfId="6805"/>
    <cellStyle name="Vírgula 8 4 2 2 6" xfId="12019"/>
    <cellStyle name="Vírgula 8 4 2 2 7" xfId="4980"/>
    <cellStyle name="Vírgula 8 4 2 3" xfId="1981"/>
    <cellStyle name="Vírgula 8 4 2 3 2" xfId="3938"/>
    <cellStyle name="Vírgula 8 4 2 3 2 2" xfId="14604"/>
    <cellStyle name="Vírgula 8 4 2 3 2 3" xfId="11236"/>
    <cellStyle name="Vírgula 8 4 2 3 3" xfId="11237"/>
    <cellStyle name="Vírgula 8 4 2 3 4" xfId="7577"/>
    <cellStyle name="Vírgula 8 4 2 3 5" xfId="12791"/>
    <cellStyle name="Vírgula 8 4 2 3 6" xfId="5752"/>
    <cellStyle name="Vírgula 8 4 2 4" xfId="2799"/>
    <cellStyle name="Vírgula 8 4 2 4 2" xfId="13465"/>
    <cellStyle name="Vírgula 8 4 2 4 3" xfId="11238"/>
    <cellStyle name="Vírgula 8 4 2 5" xfId="11239"/>
    <cellStyle name="Vírgula 8 4 2 6" xfId="6438"/>
    <cellStyle name="Vírgula 8 4 2 7" xfId="11652"/>
    <cellStyle name="Vírgula 8 4 2 8" xfId="4613"/>
    <cellStyle name="Vírgula 8 4 3" xfId="885"/>
    <cellStyle name="Vírgula 8 4 3 2" xfId="1983"/>
    <cellStyle name="Vírgula 8 4 3 2 2" xfId="3940"/>
    <cellStyle name="Vírgula 8 4 3 2 2 2" xfId="14606"/>
    <cellStyle name="Vírgula 8 4 3 2 2 3" xfId="11240"/>
    <cellStyle name="Vírgula 8 4 3 2 3" xfId="11241"/>
    <cellStyle name="Vírgula 8 4 3 2 4" xfId="7579"/>
    <cellStyle name="Vírgula 8 4 3 2 5" xfId="12793"/>
    <cellStyle name="Vírgula 8 4 3 2 6" xfId="5754"/>
    <cellStyle name="Vírgula 8 4 3 3" xfId="2937"/>
    <cellStyle name="Vírgula 8 4 3 3 2" xfId="13603"/>
    <cellStyle name="Vírgula 8 4 3 3 3" xfId="11242"/>
    <cellStyle name="Vírgula 8 4 3 4" xfId="11243"/>
    <cellStyle name="Vírgula 8 4 3 5" xfId="6576"/>
    <cellStyle name="Vírgula 8 4 3 6" xfId="11790"/>
    <cellStyle name="Vírgula 8 4 3 7" xfId="4751"/>
    <cellStyle name="Vírgula 8 4 4" xfId="1980"/>
    <cellStyle name="Vírgula 8 4 4 2" xfId="3937"/>
    <cellStyle name="Vírgula 8 4 4 2 2" xfId="14603"/>
    <cellStyle name="Vírgula 8 4 4 2 3" xfId="11244"/>
    <cellStyle name="Vírgula 8 4 4 3" xfId="11245"/>
    <cellStyle name="Vírgula 8 4 4 4" xfId="7576"/>
    <cellStyle name="Vírgula 8 4 4 5" xfId="12790"/>
    <cellStyle name="Vírgula 8 4 4 6" xfId="5751"/>
    <cellStyle name="Vírgula 8 4 5" xfId="2192"/>
    <cellStyle name="Vírgula 8 4 5 2" xfId="4045"/>
    <cellStyle name="Vírgula 8 4 5 2 2" xfId="14708"/>
    <cellStyle name="Vírgula 8 4 5 2 3" xfId="11246"/>
    <cellStyle name="Vírgula 8 4 5 3" xfId="11247"/>
    <cellStyle name="Vírgula 8 4 5 4" xfId="7684"/>
    <cellStyle name="Vírgula 8 4 5 5" xfId="12895"/>
    <cellStyle name="Vírgula 8 4 5 6" xfId="5856"/>
    <cellStyle name="Vírgula 8 4 6" xfId="2336"/>
    <cellStyle name="Vírgula 8 4 6 2" xfId="4180"/>
    <cellStyle name="Vírgula 8 4 6 2 2" xfId="14843"/>
    <cellStyle name="Vírgula 8 4 6 2 3" xfId="11248"/>
    <cellStyle name="Vírgula 8 4 6 3" xfId="7819"/>
    <cellStyle name="Vírgula 8 4 6 4" xfId="13030"/>
    <cellStyle name="Vírgula 8 4 6 5" xfId="5991"/>
    <cellStyle name="Vírgula 8 4 7" xfId="2664"/>
    <cellStyle name="Vírgula 8 4 7 2" xfId="13330"/>
    <cellStyle name="Vírgula 8 4 7 3" xfId="11249"/>
    <cellStyle name="Vírgula 8 4 8" xfId="11250"/>
    <cellStyle name="Vírgula 8 4 9" xfId="6303"/>
    <cellStyle name="Vírgula 8 5" xfId="634"/>
    <cellStyle name="Vírgula 8 5 10" xfId="11560"/>
    <cellStyle name="Vírgula 8 5 11" xfId="4521"/>
    <cellStyle name="Vírgula 8 5 2" xfId="775"/>
    <cellStyle name="Vírgula 8 5 2 2" xfId="1240"/>
    <cellStyle name="Vírgula 8 5 2 2 2" xfId="1986"/>
    <cellStyle name="Vírgula 8 5 2 2 2 2" xfId="3943"/>
    <cellStyle name="Vírgula 8 5 2 2 2 2 2" xfId="14609"/>
    <cellStyle name="Vírgula 8 5 2 2 2 2 3" xfId="11251"/>
    <cellStyle name="Vírgula 8 5 2 2 2 3" xfId="11252"/>
    <cellStyle name="Vírgula 8 5 2 2 2 4" xfId="7582"/>
    <cellStyle name="Vírgula 8 5 2 2 2 5" xfId="12796"/>
    <cellStyle name="Vírgula 8 5 2 2 2 6" xfId="5757"/>
    <cellStyle name="Vírgula 8 5 2 2 3" xfId="3209"/>
    <cellStyle name="Vírgula 8 5 2 2 3 2" xfId="13875"/>
    <cellStyle name="Vírgula 8 5 2 2 3 3" xfId="11253"/>
    <cellStyle name="Vírgula 8 5 2 2 4" xfId="11254"/>
    <cellStyle name="Vírgula 8 5 2 2 5" xfId="6848"/>
    <cellStyle name="Vírgula 8 5 2 2 6" xfId="12062"/>
    <cellStyle name="Vírgula 8 5 2 2 7" xfId="5023"/>
    <cellStyle name="Vírgula 8 5 2 3" xfId="1985"/>
    <cellStyle name="Vírgula 8 5 2 3 2" xfId="3942"/>
    <cellStyle name="Vírgula 8 5 2 3 2 2" xfId="14608"/>
    <cellStyle name="Vírgula 8 5 2 3 2 3" xfId="11255"/>
    <cellStyle name="Vírgula 8 5 2 3 3" xfId="11256"/>
    <cellStyle name="Vírgula 8 5 2 3 4" xfId="7581"/>
    <cellStyle name="Vírgula 8 5 2 3 5" xfId="12795"/>
    <cellStyle name="Vírgula 8 5 2 3 6" xfId="5756"/>
    <cellStyle name="Vírgula 8 5 2 4" xfId="2842"/>
    <cellStyle name="Vírgula 8 5 2 4 2" xfId="13508"/>
    <cellStyle name="Vírgula 8 5 2 4 3" xfId="11257"/>
    <cellStyle name="Vírgula 8 5 2 5" xfId="11258"/>
    <cellStyle name="Vírgula 8 5 2 6" xfId="6481"/>
    <cellStyle name="Vírgula 8 5 2 7" xfId="11695"/>
    <cellStyle name="Vírgula 8 5 2 8" xfId="4656"/>
    <cellStyle name="Vírgula 8 5 3" xfId="928"/>
    <cellStyle name="Vírgula 8 5 3 2" xfId="1987"/>
    <cellStyle name="Vírgula 8 5 3 2 2" xfId="3944"/>
    <cellStyle name="Vírgula 8 5 3 2 2 2" xfId="14610"/>
    <cellStyle name="Vírgula 8 5 3 2 2 3" xfId="11259"/>
    <cellStyle name="Vírgula 8 5 3 2 3" xfId="11260"/>
    <cellStyle name="Vírgula 8 5 3 2 4" xfId="7583"/>
    <cellStyle name="Vírgula 8 5 3 2 5" xfId="12797"/>
    <cellStyle name="Vírgula 8 5 3 2 6" xfId="5758"/>
    <cellStyle name="Vírgula 8 5 3 3" xfId="2980"/>
    <cellStyle name="Vírgula 8 5 3 3 2" xfId="13646"/>
    <cellStyle name="Vírgula 8 5 3 3 3" xfId="11261"/>
    <cellStyle name="Vírgula 8 5 3 4" xfId="11262"/>
    <cellStyle name="Vírgula 8 5 3 5" xfId="6619"/>
    <cellStyle name="Vírgula 8 5 3 6" xfId="11833"/>
    <cellStyle name="Vírgula 8 5 3 7" xfId="4794"/>
    <cellStyle name="Vírgula 8 5 4" xfId="1984"/>
    <cellStyle name="Vírgula 8 5 4 2" xfId="3941"/>
    <cellStyle name="Vírgula 8 5 4 2 2" xfId="14607"/>
    <cellStyle name="Vírgula 8 5 4 2 3" xfId="11263"/>
    <cellStyle name="Vírgula 8 5 4 3" xfId="11264"/>
    <cellStyle name="Vírgula 8 5 4 4" xfId="7580"/>
    <cellStyle name="Vírgula 8 5 4 5" xfId="12794"/>
    <cellStyle name="Vírgula 8 5 4 6" xfId="5755"/>
    <cellStyle name="Vírgula 8 5 5" xfId="2235"/>
    <cellStyle name="Vírgula 8 5 5 2" xfId="4088"/>
    <cellStyle name="Vírgula 8 5 5 2 2" xfId="14751"/>
    <cellStyle name="Vírgula 8 5 5 2 3" xfId="11265"/>
    <cellStyle name="Vírgula 8 5 5 3" xfId="11266"/>
    <cellStyle name="Vírgula 8 5 5 4" xfId="7727"/>
    <cellStyle name="Vírgula 8 5 5 5" xfId="12938"/>
    <cellStyle name="Vírgula 8 5 5 6" xfId="5899"/>
    <cellStyle name="Vírgula 8 5 6" xfId="2379"/>
    <cellStyle name="Vírgula 8 5 6 2" xfId="4223"/>
    <cellStyle name="Vírgula 8 5 6 2 2" xfId="14886"/>
    <cellStyle name="Vírgula 8 5 6 2 3" xfId="11267"/>
    <cellStyle name="Vírgula 8 5 6 3" xfId="7862"/>
    <cellStyle name="Vírgula 8 5 6 4" xfId="13073"/>
    <cellStyle name="Vírgula 8 5 6 5" xfId="6034"/>
    <cellStyle name="Vírgula 8 5 7" xfId="2707"/>
    <cellStyle name="Vírgula 8 5 7 2" xfId="13373"/>
    <cellStyle name="Vírgula 8 5 7 3" xfId="11268"/>
    <cellStyle name="Vírgula 8 5 8" xfId="11269"/>
    <cellStyle name="Vírgula 8 5 9" xfId="6346"/>
    <cellStyle name="Vírgula 8 6" xfId="475"/>
    <cellStyle name="Vírgula 8 6 2" xfId="1037"/>
    <cellStyle name="Vírgula 8 6 2 2" xfId="1989"/>
    <cellStyle name="Vírgula 8 6 2 2 2" xfId="3946"/>
    <cellStyle name="Vírgula 8 6 2 2 2 2" xfId="14612"/>
    <cellStyle name="Vírgula 8 6 2 2 2 3" xfId="11270"/>
    <cellStyle name="Vírgula 8 6 2 2 3" xfId="11271"/>
    <cellStyle name="Vírgula 8 6 2 2 4" xfId="7585"/>
    <cellStyle name="Vírgula 8 6 2 2 5" xfId="12799"/>
    <cellStyle name="Vírgula 8 6 2 2 6" xfId="5760"/>
    <cellStyle name="Vírgula 8 6 2 3" xfId="3069"/>
    <cellStyle name="Vírgula 8 6 2 3 2" xfId="13735"/>
    <cellStyle name="Vírgula 8 6 2 3 3" xfId="11272"/>
    <cellStyle name="Vírgula 8 6 2 4" xfId="11273"/>
    <cellStyle name="Vírgula 8 6 2 5" xfId="6708"/>
    <cellStyle name="Vírgula 8 6 2 6" xfId="11922"/>
    <cellStyle name="Vírgula 8 6 2 7" xfId="4883"/>
    <cellStyle name="Vírgula 8 6 3" xfId="1988"/>
    <cellStyle name="Vírgula 8 6 3 2" xfId="3945"/>
    <cellStyle name="Vírgula 8 6 3 2 2" xfId="14611"/>
    <cellStyle name="Vírgula 8 6 3 2 3" xfId="11274"/>
    <cellStyle name="Vírgula 8 6 3 3" xfId="11275"/>
    <cellStyle name="Vírgula 8 6 3 4" xfId="7584"/>
    <cellStyle name="Vírgula 8 6 3 5" xfId="12798"/>
    <cellStyle name="Vírgula 8 6 3 6" xfId="5759"/>
    <cellStyle name="Vírgula 8 6 4" xfId="2617"/>
    <cellStyle name="Vírgula 8 6 4 2" xfId="13283"/>
    <cellStyle name="Vírgula 8 6 4 3" xfId="11276"/>
    <cellStyle name="Vírgula 8 6 5" xfId="11277"/>
    <cellStyle name="Vírgula 8 6 6" xfId="6256"/>
    <cellStyle name="Vírgula 8 6 7" xfId="11470"/>
    <cellStyle name="Vírgula 8 6 8" xfId="4431"/>
    <cellStyle name="Vírgula 8 7" xfId="684"/>
    <cellStyle name="Vírgula 8 7 2" xfId="1150"/>
    <cellStyle name="Vírgula 8 7 2 2" xfId="1991"/>
    <cellStyle name="Vírgula 8 7 2 2 2" xfId="3948"/>
    <cellStyle name="Vírgula 8 7 2 2 2 2" xfId="14614"/>
    <cellStyle name="Vírgula 8 7 2 2 2 3" xfId="11278"/>
    <cellStyle name="Vírgula 8 7 2 2 3" xfId="11279"/>
    <cellStyle name="Vírgula 8 7 2 2 4" xfId="7587"/>
    <cellStyle name="Vírgula 8 7 2 2 5" xfId="12801"/>
    <cellStyle name="Vírgula 8 7 2 2 6" xfId="5762"/>
    <cellStyle name="Vírgula 8 7 2 3" xfId="3119"/>
    <cellStyle name="Vírgula 8 7 2 3 2" xfId="13785"/>
    <cellStyle name="Vírgula 8 7 2 3 3" xfId="11280"/>
    <cellStyle name="Vírgula 8 7 2 4" xfId="11281"/>
    <cellStyle name="Vírgula 8 7 2 5" xfId="6758"/>
    <cellStyle name="Vírgula 8 7 2 6" xfId="11972"/>
    <cellStyle name="Vírgula 8 7 2 7" xfId="4933"/>
    <cellStyle name="Vírgula 8 7 3" xfId="1990"/>
    <cellStyle name="Vírgula 8 7 3 2" xfId="3947"/>
    <cellStyle name="Vírgula 8 7 3 2 2" xfId="14613"/>
    <cellStyle name="Vírgula 8 7 3 2 3" xfId="11282"/>
    <cellStyle name="Vírgula 8 7 3 3" xfId="11283"/>
    <cellStyle name="Vírgula 8 7 3 4" xfId="7586"/>
    <cellStyle name="Vírgula 8 7 3 5" xfId="12800"/>
    <cellStyle name="Vírgula 8 7 3 6" xfId="5761"/>
    <cellStyle name="Vírgula 8 7 4" xfId="2752"/>
    <cellStyle name="Vírgula 8 7 4 2" xfId="13418"/>
    <cellStyle name="Vírgula 8 7 4 3" xfId="11284"/>
    <cellStyle name="Vírgula 8 7 5" xfId="11285"/>
    <cellStyle name="Vírgula 8 7 6" xfId="6391"/>
    <cellStyle name="Vírgula 8 7 7" xfId="11605"/>
    <cellStyle name="Vírgula 8 7 8" xfId="4566"/>
    <cellStyle name="Vírgula 8 8" xfId="359"/>
    <cellStyle name="Vírgula 8 8 2" xfId="981"/>
    <cellStyle name="Vírgula 8 8 2 2" xfId="1993"/>
    <cellStyle name="Vírgula 8 8 2 2 2" xfId="3950"/>
    <cellStyle name="Vírgula 8 8 2 2 2 2" xfId="14616"/>
    <cellStyle name="Vírgula 8 8 2 2 2 3" xfId="11286"/>
    <cellStyle name="Vírgula 8 8 2 2 3" xfId="11287"/>
    <cellStyle name="Vírgula 8 8 2 2 4" xfId="7589"/>
    <cellStyle name="Vírgula 8 8 2 2 5" xfId="12803"/>
    <cellStyle name="Vírgula 8 8 2 2 6" xfId="5764"/>
    <cellStyle name="Vírgula 8 8 2 3" xfId="3025"/>
    <cellStyle name="Vírgula 8 8 2 3 2" xfId="13691"/>
    <cellStyle name="Vírgula 8 8 2 3 3" xfId="11288"/>
    <cellStyle name="Vírgula 8 8 2 4" xfId="11289"/>
    <cellStyle name="Vírgula 8 8 2 5" xfId="6664"/>
    <cellStyle name="Vírgula 8 8 2 6" xfId="11878"/>
    <cellStyle name="Vírgula 8 8 2 7" xfId="4839"/>
    <cellStyle name="Vírgula 8 8 3" xfId="1992"/>
    <cellStyle name="Vírgula 8 8 3 2" xfId="3949"/>
    <cellStyle name="Vírgula 8 8 3 2 2" xfId="14615"/>
    <cellStyle name="Vírgula 8 8 3 2 3" xfId="11290"/>
    <cellStyle name="Vírgula 8 8 3 3" xfId="11291"/>
    <cellStyle name="Vírgula 8 8 3 4" xfId="7588"/>
    <cellStyle name="Vírgula 8 8 3 5" xfId="12802"/>
    <cellStyle name="Vírgula 8 8 3 6" xfId="5763"/>
    <cellStyle name="Vírgula 8 8 4" xfId="2568"/>
    <cellStyle name="Vírgula 8 8 4 2" xfId="13234"/>
    <cellStyle name="Vírgula 8 8 4 3" xfId="11292"/>
    <cellStyle name="Vírgula 8 8 5" xfId="11293"/>
    <cellStyle name="Vírgula 8 8 6" xfId="6207"/>
    <cellStyle name="Vírgula 8 8 7" xfId="11421"/>
    <cellStyle name="Vírgula 8 8 8" xfId="4382"/>
    <cellStyle name="Vírgula 8 9" xfId="834"/>
    <cellStyle name="Vírgula 8 9 2" xfId="1994"/>
    <cellStyle name="Vírgula 8 9 2 2" xfId="3951"/>
    <cellStyle name="Vírgula 8 9 2 2 2" xfId="14617"/>
    <cellStyle name="Vírgula 8 9 2 2 3" xfId="11294"/>
    <cellStyle name="Vírgula 8 9 2 3" xfId="11295"/>
    <cellStyle name="Vírgula 8 9 2 4" xfId="7590"/>
    <cellStyle name="Vírgula 8 9 2 5" xfId="12804"/>
    <cellStyle name="Vírgula 8 9 2 6" xfId="5765"/>
    <cellStyle name="Vírgula 8 9 3" xfId="2890"/>
    <cellStyle name="Vírgula 8 9 3 2" xfId="13556"/>
    <cellStyle name="Vírgula 8 9 3 3" xfId="11296"/>
    <cellStyle name="Vírgula 8 9 4" xfId="11297"/>
    <cellStyle name="Vírgula 8 9 5" xfId="6529"/>
    <cellStyle name="Vírgula 8 9 6" xfId="11743"/>
    <cellStyle name="Vírgula 8 9 7" xfId="4704"/>
    <cellStyle name="Vírgula 9" xfId="59"/>
  </cellStyles>
  <dxfs count="19">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106680</xdr:colOff>
      <xdr:row>0</xdr:row>
      <xdr:rowOff>0</xdr:rowOff>
    </xdr:from>
    <xdr:to>
      <xdr:col>3</xdr:col>
      <xdr:colOff>791210</xdr:colOff>
      <xdr:row>3</xdr:row>
      <xdr:rowOff>177165</xdr:rowOff>
    </xdr:to>
    <xdr:pic>
      <xdr:nvPicPr>
        <xdr:cNvPr id="2" name="Imagem 1">
          <a:extLst>
            <a:ext uri="{FF2B5EF4-FFF2-40B4-BE49-F238E27FC236}">
              <a16:creationId xmlns:a16="http://schemas.microsoft.com/office/drawing/2014/main" xmlns="" id="{80C74A0B-C818-40D0-9C3D-CD7EABDB78AA}"/>
            </a:ext>
          </a:extLst>
        </xdr:cNvPr>
        <xdr:cNvPicPr>
          <a:picLocks noChangeAspect="1"/>
        </xdr:cNvPicPr>
      </xdr:nvPicPr>
      <xdr:blipFill>
        <a:blip xmlns:r="http://schemas.openxmlformats.org/officeDocument/2006/relationships" r:embed="rId1"/>
        <a:srcRect l="5269" t="30189" r="4403" b="31446"/>
        <a:stretch>
          <a:fillRect/>
        </a:stretch>
      </xdr:blipFill>
      <xdr:spPr>
        <a:xfrm>
          <a:off x="213360" y="0"/>
          <a:ext cx="2360930" cy="8858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1675130</xdr:colOff>
      <xdr:row>1</xdr:row>
      <xdr:rowOff>657225</xdr:rowOff>
    </xdr:to>
    <xdr:pic>
      <xdr:nvPicPr>
        <xdr:cNvPr id="2" name="Imagem 1">
          <a:extLst>
            <a:ext uri="{FF2B5EF4-FFF2-40B4-BE49-F238E27FC236}">
              <a16:creationId xmlns:a16="http://schemas.microsoft.com/office/drawing/2014/main" xmlns="" id="{2CA4DD56-B8E3-46F6-BD48-15DC97376876}"/>
            </a:ext>
          </a:extLst>
        </xdr:cNvPr>
        <xdr:cNvPicPr>
          <a:picLocks noChangeAspect="1"/>
        </xdr:cNvPicPr>
      </xdr:nvPicPr>
      <xdr:blipFill>
        <a:blip xmlns:r="http://schemas.openxmlformats.org/officeDocument/2006/relationships" r:embed="rId1"/>
        <a:srcRect l="5269" t="30189" r="4403" b="31446"/>
        <a:stretch>
          <a:fillRect/>
        </a:stretch>
      </xdr:blipFill>
      <xdr:spPr>
        <a:xfrm>
          <a:off x="104775" y="0"/>
          <a:ext cx="2360930" cy="885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116541</xdr:colOff>
      <xdr:row>1</xdr:row>
      <xdr:rowOff>44823</xdr:rowOff>
    </xdr:from>
    <xdr:to>
      <xdr:col>2</xdr:col>
      <xdr:colOff>801071</xdr:colOff>
      <xdr:row>3</xdr:row>
      <xdr:rowOff>572060</xdr:rowOff>
    </xdr:to>
    <xdr:pic>
      <xdr:nvPicPr>
        <xdr:cNvPr id="2" name="Imagem 1">
          <a:extLst>
            <a:ext uri="{FF2B5EF4-FFF2-40B4-BE49-F238E27FC236}">
              <a16:creationId xmlns:a16="http://schemas.microsoft.com/office/drawing/2014/main" xmlns="" id="{3640E70F-C6AE-4AA2-B5A8-A4DD1056034B}"/>
            </a:ext>
          </a:extLst>
        </xdr:cNvPr>
        <xdr:cNvPicPr>
          <a:picLocks noChangeAspect="1"/>
        </xdr:cNvPicPr>
      </xdr:nvPicPr>
      <xdr:blipFill>
        <a:blip xmlns:r="http://schemas.openxmlformats.org/officeDocument/2006/relationships" r:embed="rId1"/>
        <a:srcRect l="5269" t="30189" r="4403" b="31446"/>
        <a:stretch>
          <a:fillRect/>
        </a:stretch>
      </xdr:blipFill>
      <xdr:spPr>
        <a:xfrm>
          <a:off x="116541" y="224117"/>
          <a:ext cx="2360930" cy="8858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265430</xdr:colOff>
      <xdr:row>0</xdr:row>
      <xdr:rowOff>885825</xdr:rowOff>
    </xdr:to>
    <xdr:pic>
      <xdr:nvPicPr>
        <xdr:cNvPr id="34" name="Imagem 33">
          <a:extLst>
            <a:ext uri="{FF2B5EF4-FFF2-40B4-BE49-F238E27FC236}">
              <a16:creationId xmlns:a16="http://schemas.microsoft.com/office/drawing/2014/main" xmlns="" id="{0E505AFF-40C8-4C45-BAE6-FCC7E6680626}"/>
            </a:ext>
          </a:extLst>
        </xdr:cNvPr>
        <xdr:cNvPicPr>
          <a:picLocks noChangeAspect="1"/>
        </xdr:cNvPicPr>
      </xdr:nvPicPr>
      <xdr:blipFill>
        <a:blip xmlns:r="http://schemas.openxmlformats.org/officeDocument/2006/relationships" r:embed="rId1"/>
        <a:srcRect l="5269" t="30189" r="4403" b="31446"/>
        <a:stretch>
          <a:fillRect/>
        </a:stretch>
      </xdr:blipFill>
      <xdr:spPr>
        <a:xfrm>
          <a:off x="0" y="0"/>
          <a:ext cx="2360930" cy="885825"/>
        </a:xfrm>
        <a:prstGeom prst="rect">
          <a:avLst/>
        </a:prstGeom>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13"/>
  <sheetViews>
    <sheetView showGridLines="0" tabSelected="1" zoomScale="85" zoomScaleNormal="85" zoomScaleSheetLayoutView="70" zoomScalePageLayoutView="70" workbookViewId="0">
      <selection activeCell="L170" sqref="L170"/>
    </sheetView>
  </sheetViews>
  <sheetFormatPr defaultColWidth="9" defaultRowHeight="18.75" customHeight="1" outlineLevelRow="1"/>
  <cols>
    <col min="1" max="1" width="1.375" style="9" customWidth="1"/>
    <col min="2" max="2" width="8.625" style="10" customWidth="1"/>
    <col min="3" max="3" width="13.375" style="10" customWidth="1"/>
    <col min="4" max="4" width="14.125" style="10" customWidth="1"/>
    <col min="5" max="5" width="65.875" style="7" customWidth="1"/>
    <col min="6" max="6" width="6.625" style="9" customWidth="1"/>
    <col min="7" max="7" width="11.5" style="110" customWidth="1"/>
    <col min="8" max="8" width="13.75" style="22" customWidth="1"/>
    <col min="9" max="9" width="13.75" style="5" customWidth="1"/>
    <col min="10" max="10" width="15.625" style="5" customWidth="1"/>
    <col min="11" max="16384" width="9" style="5"/>
  </cols>
  <sheetData>
    <row r="1" spans="1:10" ht="18.75" customHeight="1">
      <c r="A1" s="87"/>
      <c r="B1" s="277"/>
      <c r="C1" s="277"/>
      <c r="D1" s="277"/>
      <c r="E1" s="277"/>
      <c r="F1" s="277"/>
      <c r="G1" s="277"/>
      <c r="H1" s="277"/>
      <c r="I1" s="277"/>
      <c r="J1" s="278"/>
    </row>
    <row r="2" spans="1:10" ht="18.75" customHeight="1">
      <c r="A2" s="88"/>
      <c r="B2" s="279"/>
      <c r="C2" s="279"/>
      <c r="D2" s="279"/>
      <c r="E2" s="279"/>
      <c r="F2" s="279"/>
      <c r="G2" s="279"/>
      <c r="H2" s="279"/>
      <c r="I2" s="279"/>
      <c r="J2" s="280"/>
    </row>
    <row r="3" spans="1:10" ht="18.75" customHeight="1">
      <c r="A3" s="88"/>
      <c r="B3" s="279"/>
      <c r="C3" s="279"/>
      <c r="D3" s="279"/>
      <c r="E3" s="279"/>
      <c r="F3" s="279"/>
      <c r="G3" s="279"/>
      <c r="H3" s="279"/>
      <c r="I3" s="279"/>
      <c r="J3" s="280"/>
    </row>
    <row r="4" spans="1:10" ht="18.75" customHeight="1" thickBot="1">
      <c r="A4" s="89"/>
      <c r="B4" s="281"/>
      <c r="C4" s="281"/>
      <c r="D4" s="281"/>
      <c r="E4" s="281"/>
      <c r="F4" s="281"/>
      <c r="G4" s="281"/>
      <c r="H4" s="281"/>
      <c r="I4" s="281"/>
      <c r="J4" s="282"/>
    </row>
    <row r="5" spans="1:10" ht="15" customHeight="1">
      <c r="A5" s="7"/>
      <c r="B5" s="69"/>
      <c r="C5" s="69"/>
      <c r="D5" s="69"/>
      <c r="E5" s="136"/>
      <c r="F5" s="69"/>
      <c r="G5" s="105"/>
      <c r="H5" s="69"/>
      <c r="I5" s="69"/>
      <c r="J5" s="69"/>
    </row>
    <row r="6" spans="1:10" ht="12.75" customHeight="1">
      <c r="A6" s="6"/>
      <c r="B6" s="286" t="s">
        <v>285</v>
      </c>
      <c r="C6" s="286"/>
      <c r="D6" s="286"/>
      <c r="E6" s="286"/>
      <c r="F6" s="286"/>
      <c r="G6" s="286"/>
      <c r="H6" s="286"/>
      <c r="I6" s="286"/>
      <c r="J6" s="286"/>
    </row>
    <row r="7" spans="1:10" ht="18.75" customHeight="1">
      <c r="A7" s="40"/>
      <c r="B7" s="287" t="s">
        <v>459</v>
      </c>
      <c r="C7" s="287"/>
      <c r="D7" s="287"/>
      <c r="E7" s="287"/>
      <c r="F7" s="287"/>
      <c r="G7" s="287"/>
      <c r="H7" s="287"/>
      <c r="I7" s="287"/>
      <c r="J7" s="287"/>
    </row>
    <row r="8" spans="1:10" ht="18.75" customHeight="1">
      <c r="A8" s="40"/>
      <c r="B8" s="287" t="s">
        <v>286</v>
      </c>
      <c r="C8" s="287"/>
      <c r="D8" s="287"/>
      <c r="E8" s="287"/>
      <c r="F8" s="287"/>
      <c r="G8" s="287"/>
      <c r="H8" s="287"/>
      <c r="I8" s="287"/>
      <c r="J8" s="287"/>
    </row>
    <row r="9" spans="1:10" ht="18.75" customHeight="1">
      <c r="B9" s="287" t="s">
        <v>91</v>
      </c>
      <c r="C9" s="287"/>
      <c r="D9" s="287"/>
      <c r="E9" s="287"/>
      <c r="F9" s="287"/>
      <c r="G9" s="288" t="s">
        <v>110</v>
      </c>
      <c r="H9" s="289"/>
      <c r="I9" s="290"/>
      <c r="J9" s="96">
        <v>0.22470000000000001</v>
      </c>
    </row>
    <row r="10" spans="1:10" ht="18.75" customHeight="1">
      <c r="A10" s="18"/>
      <c r="B10" s="287" t="s">
        <v>287</v>
      </c>
      <c r="C10" s="287"/>
      <c r="D10" s="287"/>
      <c r="E10" s="287"/>
      <c r="F10" s="287"/>
      <c r="G10" s="283" t="s">
        <v>105</v>
      </c>
      <c r="H10" s="284"/>
      <c r="I10" s="284"/>
      <c r="J10" s="285"/>
    </row>
    <row r="11" spans="1:10" ht="18.75" customHeight="1">
      <c r="B11" s="90"/>
      <c r="C11" s="91"/>
      <c r="D11" s="91"/>
      <c r="E11" s="137"/>
      <c r="F11" s="92"/>
      <c r="G11" s="112" t="s">
        <v>106</v>
      </c>
      <c r="H11" s="95" t="s">
        <v>107</v>
      </c>
      <c r="I11" s="93" t="s">
        <v>109</v>
      </c>
      <c r="J11" s="94" t="s">
        <v>108</v>
      </c>
    </row>
    <row r="12" spans="1:10" ht="18.75" customHeight="1">
      <c r="A12" s="8"/>
      <c r="B12" s="274" t="s">
        <v>92</v>
      </c>
      <c r="C12" s="275"/>
      <c r="D12" s="275"/>
      <c r="E12" s="275"/>
      <c r="F12" s="275"/>
      <c r="G12" s="275"/>
      <c r="H12" s="275"/>
      <c r="I12" s="275"/>
      <c r="J12" s="276"/>
    </row>
    <row r="13" spans="1:10" ht="18.75" customHeight="1" thickBot="1">
      <c r="A13" s="8"/>
      <c r="B13" s="8"/>
      <c r="C13" s="8"/>
      <c r="D13" s="8"/>
      <c r="E13" s="4"/>
      <c r="F13" s="8"/>
      <c r="G13" s="106"/>
      <c r="H13" s="26"/>
      <c r="I13" s="18"/>
      <c r="J13" s="1"/>
    </row>
    <row r="14" spans="1:10" ht="39.75" customHeight="1" thickBot="1">
      <c r="A14" s="5"/>
      <c r="B14" s="41" t="s">
        <v>15</v>
      </c>
      <c r="C14" s="42" t="s">
        <v>16</v>
      </c>
      <c r="D14" s="42" t="s">
        <v>17</v>
      </c>
      <c r="E14" s="138" t="s">
        <v>18</v>
      </c>
      <c r="F14" s="43" t="s">
        <v>65</v>
      </c>
      <c r="G14" s="107" t="s">
        <v>19</v>
      </c>
      <c r="H14" s="45" t="s">
        <v>72</v>
      </c>
      <c r="I14" s="45" t="s">
        <v>73</v>
      </c>
      <c r="J14" s="46" t="s">
        <v>20</v>
      </c>
    </row>
    <row r="15" spans="1:10" ht="18.75" customHeight="1">
      <c r="B15" s="9"/>
      <c r="C15" s="9"/>
      <c r="D15" s="9"/>
      <c r="G15" s="108"/>
      <c r="H15" s="24"/>
    </row>
    <row r="16" spans="1:10" ht="18.75" customHeight="1">
      <c r="B16" s="21">
        <v>1</v>
      </c>
      <c r="C16" s="21"/>
      <c r="D16" s="21"/>
      <c r="E16" s="135" t="s">
        <v>446</v>
      </c>
      <c r="F16" s="17"/>
      <c r="G16" s="113"/>
      <c r="H16" s="47"/>
      <c r="I16" s="17"/>
      <c r="J16" s="99"/>
    </row>
    <row r="17" spans="2:10" ht="76.5" outlineLevel="1">
      <c r="B17" s="31" t="str">
        <f>'MEMORIA DE CALCULO'!A15</f>
        <v>1.1</v>
      </c>
      <c r="C17" s="31" t="str">
        <f>'MEMORIA DE CALCULO'!B15</f>
        <v>ED-28427</v>
      </c>
      <c r="D17" s="31" t="str">
        <f>'MEMORIA DE CALCULO'!C15</f>
        <v>SEINFRA</v>
      </c>
      <c r="E17" s="32" t="str">
        <f>'MEMORIA DE CALCULO'!D15</f>
        <v>FORNECIMENTO E COLOCAÇÃO DE PLACA DE OBRA EM CHAPA
GALVANIZADA #26, ESP. 0,45MM, DIMENSÃO (3X1,5)M, PLOTADA
COM ADESIVO VINÍLICO, AFIXADA COM REBITES 4,8X40MM, EM
ESTRUTURA METÁLICA DE METALON 20X20MM, ESP. 1,25MM,
INCLUSIVE SUPORTE EM EUCALIPTO AUTOCLAVADO PINTADO
COM TINTA PVA DUAS (2) DEMÃOS</v>
      </c>
      <c r="F17" s="31" t="str">
        <f>'MEMORIA DE CALCULO'!E15</f>
        <v>un</v>
      </c>
      <c r="G17" s="109">
        <f>'MEMORIA DE CALCULO'!F15</f>
        <v>1</v>
      </c>
      <c r="H17" s="28">
        <v>1156.19</v>
      </c>
      <c r="I17" s="39">
        <f>H17+(H17*J9)</f>
        <v>1415.985893</v>
      </c>
      <c r="J17" s="98">
        <f>I17</f>
        <v>1415.985893</v>
      </c>
    </row>
    <row r="18" spans="2:10" ht="12.75" outlineLevel="1">
      <c r="B18" s="31" t="str">
        <f>'MEMORIA DE CALCULO'!A16</f>
        <v>1.2</v>
      </c>
      <c r="C18" s="31">
        <f>'MEMORIA DE CALCULO'!B16</f>
        <v>93565</v>
      </c>
      <c r="D18" s="31" t="str">
        <f>'MEMORIA DE CALCULO'!C16</f>
        <v>SINAPI</v>
      </c>
      <c r="E18" s="32" t="str">
        <f>'MEMORIA DE CALCULO'!D16</f>
        <v>ENGENHEIRO CIVIL DE OBRA JUNIOR COM ENCARGOS COMPLEMENTARES</v>
      </c>
      <c r="F18" s="31" t="str">
        <f>'MEMORIA DE CALCULO'!E16</f>
        <v>mês</v>
      </c>
      <c r="G18" s="109">
        <f>'MEMORIA DE CALCULO'!F16</f>
        <v>0.29090909090909089</v>
      </c>
      <c r="H18" s="28">
        <v>23126.05</v>
      </c>
      <c r="I18" s="39">
        <f>H18+(H18*J9)</f>
        <v>28322.473435</v>
      </c>
      <c r="J18" s="98">
        <f>I18*G18</f>
        <v>8239.2649992727274</v>
      </c>
    </row>
    <row r="19" spans="2:10" ht="12.75" outlineLevel="1">
      <c r="B19" s="31" t="str">
        <f>'MEMORIA DE CALCULO'!A17</f>
        <v>1.3</v>
      </c>
      <c r="C19" s="31">
        <f>'MEMORIA DE CALCULO'!B17</f>
        <v>93572</v>
      </c>
      <c r="D19" s="31" t="str">
        <f>'MEMORIA DE CALCULO'!C17</f>
        <v>SINAPI</v>
      </c>
      <c r="E19" s="32" t="str">
        <f>'MEMORIA DE CALCULO'!D17</f>
        <v>ENCARREGADO GERAL DE OBRAS COM ENCARGOS COMPLEMENTARES</v>
      </c>
      <c r="F19" s="31" t="str">
        <f>'MEMORIA DE CALCULO'!E17</f>
        <v>mês</v>
      </c>
      <c r="G19" s="109">
        <f>'MEMORIA DE CALCULO'!F17</f>
        <v>0.87272727272727268</v>
      </c>
      <c r="H19" s="28">
        <v>11968.97</v>
      </c>
      <c r="I19" s="39">
        <f>H19+(H19*J9)</f>
        <v>14658.397558999999</v>
      </c>
      <c r="J19" s="98">
        <f>I19*G19</f>
        <v>12792.78332421818</v>
      </c>
    </row>
    <row r="20" spans="2:10" ht="18.75" customHeight="1" outlineLevel="1">
      <c r="B20" s="126"/>
      <c r="C20" s="33"/>
      <c r="D20" s="33"/>
      <c r="E20" s="33"/>
      <c r="F20" s="33"/>
      <c r="G20" s="114" t="s">
        <v>51</v>
      </c>
      <c r="H20" s="48"/>
      <c r="I20" s="14"/>
      <c r="J20" s="100">
        <f>SUM(J17:J19)</f>
        <v>22448.034216490909</v>
      </c>
    </row>
    <row r="21" spans="2:10" ht="18.75" customHeight="1">
      <c r="B21" s="9"/>
      <c r="C21" s="9"/>
      <c r="D21" s="9"/>
      <c r="G21" s="108"/>
      <c r="H21" s="24"/>
      <c r="J21" s="37"/>
    </row>
    <row r="22" spans="2:10" ht="12.75">
      <c r="B22" s="21">
        <v>2</v>
      </c>
      <c r="C22" s="21"/>
      <c r="D22" s="21"/>
      <c r="E22" s="135" t="str">
        <f>'MEMORIA DE CALCULO'!D19</f>
        <v>DEMOLIÇÕES</v>
      </c>
      <c r="F22" s="17"/>
      <c r="G22" s="144"/>
      <c r="H22" s="47"/>
      <c r="I22" s="17"/>
      <c r="J22" s="99"/>
    </row>
    <row r="23" spans="2:10" ht="38.25">
      <c r="B23" s="31" t="str">
        <f>'MEMORIA DE CALCULO'!A20</f>
        <v>2.1</v>
      </c>
      <c r="C23" s="31" t="str">
        <f>'MEMORIA DE CALCULO'!B20</f>
        <v xml:space="preserve">ED-48480
</v>
      </c>
      <c r="D23" s="31" t="str">
        <f>'MEMORIA DE CALCULO'!C20</f>
        <v>SEINFRA</v>
      </c>
      <c r="E23" s="32" t="str">
        <f>'MEMORIA DE CALCULO'!D20</f>
        <v>DEMOLIÇÃO MANUAL DE PISO CERÂMICO OU LADRILHO HIDRÁULICO, INCLUSIVE AFASTAMENTO E EMPILHAMENTO, EXCLUSIVE DEMOLIÇÃO DE CONTRAPISO, TRANSPORTE E RETIRADA DO MATERIAL DEMOLIDO</v>
      </c>
      <c r="F23" s="31" t="str">
        <f>'MEMORIA DE CALCULO'!E20</f>
        <v>m²</v>
      </c>
      <c r="G23" s="109">
        <f>'MEMORIA DE CALCULO'!F20</f>
        <v>661.02</v>
      </c>
      <c r="H23" s="128">
        <v>18.71</v>
      </c>
      <c r="I23" s="129">
        <f>H23+(H23*J9)</f>
        <v>22.914137</v>
      </c>
      <c r="J23" s="130">
        <f>I23*G23</f>
        <v>15146.702839739999</v>
      </c>
    </row>
    <row r="24" spans="2:10" ht="63.75">
      <c r="B24" s="31" t="str">
        <f>'MEMORIA DE CALCULO'!A21</f>
        <v>2.2</v>
      </c>
      <c r="C24" s="31" t="str">
        <f>'MEMORIA DE CALCULO'!B21</f>
        <v>ED-48437</v>
      </c>
      <c r="D24" s="31" t="str">
        <f>'MEMORIA DE CALCULO'!C21</f>
        <v>SEINFRA</v>
      </c>
      <c r="E24" s="32" t="str">
        <f>'MEMORIA DE CALCULO'!D21</f>
        <v>REMOÇÃO MANUAL DE BANCADA DE PEDRA (MÁRMORE,GRANITO, ARDÓSIA, MARMORITE, ETC.), COMREAPROVEITAMENTO, INCLUSIVE RASGO EM ALVENARIA,REMOÇÃO DE ACESSÓRIOS DE FIXAÇÃO, AFASTAMENTO EEMPILHAMENTO, EXCLUSIVE TRANSPORTE E RETIRADA DOMATERIAL REMOVIDO NÃO REAPROVEITÁVEL</v>
      </c>
      <c r="F24" s="31" t="str">
        <f>'MEMORIA DE CALCULO'!E21</f>
        <v>m²</v>
      </c>
      <c r="G24" s="109">
        <f>'MEMORIA DE CALCULO'!F21</f>
        <v>5.2640000000000002</v>
      </c>
      <c r="H24" s="128">
        <v>60.59</v>
      </c>
      <c r="I24" s="129">
        <f>H24+(H24*J9)</f>
        <v>74.204573000000011</v>
      </c>
      <c r="J24" s="130">
        <f t="shared" ref="J24:J34" si="0">I24*G24</f>
        <v>390.61287227200006</v>
      </c>
    </row>
    <row r="25" spans="2:10" ht="38.25">
      <c r="B25" s="31" t="str">
        <f>'MEMORIA DE CALCULO'!A22</f>
        <v>2.3</v>
      </c>
      <c r="C25" s="31" t="str">
        <f>'MEMORIA DE CALCULO'!B22</f>
        <v>ED-48436</v>
      </c>
      <c r="D25" s="31" t="str">
        <f>'MEMORIA DE CALCULO'!C22</f>
        <v>SEINFRA</v>
      </c>
      <c r="E25" s="32" t="str">
        <f>'MEMORIA DE CALCULO'!D22</f>
        <v xml:space="preserve"> DEMOLIÇÃO MANUAL DE ALVENARIA DE TIJOLO CERÂMICO MACIÇO, INCLUSIVE AFASTAMENTO E EMPILHAMENTO, EXCLUSIVE TRANSPORTE E RETIRADA DO MATERIAL DEMOLIDO</v>
      </c>
      <c r="F25" s="31" t="str">
        <f>'MEMORIA DE CALCULO'!E22</f>
        <v>m³</v>
      </c>
      <c r="G25" s="109">
        <f>'MEMORIA DE CALCULO'!F22</f>
        <v>0.25</v>
      </c>
      <c r="H25" s="128">
        <v>171.88</v>
      </c>
      <c r="I25" s="129">
        <f>H25+(H25*J9)</f>
        <v>210.50143600000001</v>
      </c>
      <c r="J25" s="130">
        <f t="shared" si="0"/>
        <v>52.625359000000003</v>
      </c>
    </row>
    <row r="26" spans="2:10" ht="51">
      <c r="B26" s="31" t="str">
        <f>'MEMORIA DE CALCULO'!A23</f>
        <v>2.4</v>
      </c>
      <c r="C26" s="31" t="str">
        <f>'MEMORIA DE CALCULO'!B23</f>
        <v>ED-48467</v>
      </c>
      <c r="D26" s="31" t="str">
        <f>'MEMORIA DE CALCULO'!C23</f>
        <v>SEINFRA</v>
      </c>
      <c r="E26" s="32" t="str">
        <f>'MEMORIA DE CALCULO'!D23</f>
        <v>REMOÇÃO DE LOUÇAS (LAVATÓRIO, BANHEIRA, PIA, VASO SANITÁRIO, TANQUE), COM REAPROVEITAMENTO, INCLUSIVE AFASTAMENTO E EMPILHAMENTO, EXCLUSIVE TRANSPORTE E RETIRADA DO MATERIAL REMOVIDO NÃO REAPROVEITÁVEL</v>
      </c>
      <c r="F26" s="31" t="str">
        <f>'MEMORIA DE CALCULO'!E23</f>
        <v>uni</v>
      </c>
      <c r="G26" s="109">
        <f>'MEMORIA DE CALCULO'!F23</f>
        <v>19</v>
      </c>
      <c r="H26" s="128">
        <v>48.72</v>
      </c>
      <c r="I26" s="129">
        <f>H26+(H26*J9)</f>
        <v>59.667383999999998</v>
      </c>
      <c r="J26" s="130">
        <f t="shared" si="0"/>
        <v>1133.680296</v>
      </c>
    </row>
    <row r="27" spans="2:10" ht="51">
      <c r="B27" s="31" t="str">
        <f>'MEMORIA DE CALCULO'!A24</f>
        <v>2.5</v>
      </c>
      <c r="C27" s="31" t="str">
        <f>'MEMORIA DE CALCULO'!B24</f>
        <v>ED-48493</v>
      </c>
      <c r="D27" s="31" t="str">
        <f>'MEMORIA DE CALCULO'!C24</f>
        <v>SEINFRA</v>
      </c>
      <c r="E27" s="32" t="str">
        <f>'MEMORIA DE CALCULO'!D24</f>
        <v>REMOÇÃO MANUAL DE ESQUADRIA EM MADEIRA, COM REAPROVEITAMENTO, INCLUSIVE REMOÇÃO DE MARCO/ALIZAR/ GUARNIÇÕES, AFASTAMENTO E EMPILHAMENTO, EXCLUSIVE TRANSPORTE E RETIRADA DO MATERIAL REMOVIDO NÃO REAPROVEITÁVEL</v>
      </c>
      <c r="F27" s="31" t="str">
        <f>'MEMORIA DE CALCULO'!E24</f>
        <v>m²</v>
      </c>
      <c r="G27" s="109">
        <f>'MEMORIA DE CALCULO'!F24</f>
        <v>1.1399999999999999</v>
      </c>
      <c r="H27" s="128">
        <v>15.13</v>
      </c>
      <c r="I27" s="129">
        <f>H27+(H27*J9)</f>
        <v>18.529711000000002</v>
      </c>
      <c r="J27" s="130">
        <f t="shared" si="0"/>
        <v>21.123870540000002</v>
      </c>
    </row>
    <row r="28" spans="2:10" ht="51">
      <c r="B28" s="31" t="str">
        <f>'MEMORIA DE CALCULO'!A25</f>
        <v>2.6</v>
      </c>
      <c r="C28" s="31" t="str">
        <f>'MEMORIA DE CALCULO'!B25</f>
        <v>ED-48497</v>
      </c>
      <c r="D28" s="31" t="str">
        <f>'MEMORIA DE CALCULO'!C25</f>
        <v>SEINFRA</v>
      </c>
      <c r="E28" s="32" t="str">
        <f>'MEMORIA DE CALCULO'!D25</f>
        <v>REMOÇÃO MANUAL DE ESQUADRIA METÁLICA, COM REAPROVEITAMENTO, INCLUSIVE MARCO/ALIZAR/GUARNIÇÕES, AFASTAMENTO E EMPILHAMENTO, EXCLUSIVE TRANSPORTE E RETIRADA DO MATERIAL REMOVIDO NÃO REAPROVEITÁVEL</v>
      </c>
      <c r="F28" s="31" t="str">
        <f>'MEMORIA DE CALCULO'!E25</f>
        <v>m²</v>
      </c>
      <c r="G28" s="109">
        <f>'MEMORIA DE CALCULO'!F25</f>
        <v>24.495000000000001</v>
      </c>
      <c r="H28" s="128">
        <v>21.01</v>
      </c>
      <c r="I28" s="129">
        <f>H28+(H28*J9)</f>
        <v>25.730947</v>
      </c>
      <c r="J28" s="130">
        <f t="shared" si="0"/>
        <v>630.27954676500008</v>
      </c>
    </row>
    <row r="29" spans="2:10" ht="63.75">
      <c r="B29" s="31" t="str">
        <f>'MEMORIA DE CALCULO'!A26</f>
        <v>2.7</v>
      </c>
      <c r="C29" s="31" t="str">
        <f>'MEMORIA DE CALCULO'!B26</f>
        <v>ED-28348</v>
      </c>
      <c r="D29" s="31" t="str">
        <f>'MEMORIA DE CALCULO'!C26</f>
        <v>SEINFRA</v>
      </c>
      <c r="E29" s="32" t="str">
        <f>'MEMORIA DE CALCULO'!D26</f>
        <v>REMOÇÃO MANUAL DE DIVISÓRIA EM PEDRA (MÁRMORE, GRANITO, ARDÓSIA, MARMORITE, ETC.), COM REAPROVEITAMENTO, INCLUSIVE RASGO EM ALVENARIA, REMOÇÃO DE ACESSÓRIOS DE FIXAÇÃO, AFASTAMENTO E EMPILHAMENTO, EXCLUSIVE TRANSPORTE E RETIRADA DO MATERIAL REMOVIDO NÃO REAPROVEITÁVEL</v>
      </c>
      <c r="F29" s="31" t="str">
        <f>'MEMORIA DE CALCULO'!E26</f>
        <v>m²</v>
      </c>
      <c r="G29" s="109">
        <f>'MEMORIA DE CALCULO'!F26</f>
        <v>36.403999999999996</v>
      </c>
      <c r="H29" s="128">
        <v>50.58</v>
      </c>
      <c r="I29" s="129">
        <f>H29+(H29*J9)</f>
        <v>61.945325999999994</v>
      </c>
      <c r="J29" s="130">
        <f t="shared" si="0"/>
        <v>2255.0576477039995</v>
      </c>
    </row>
    <row r="30" spans="2:10" ht="25.5">
      <c r="B30" s="31" t="str">
        <f>'MEMORIA DE CALCULO'!A27</f>
        <v>2.8</v>
      </c>
      <c r="C30" s="31">
        <f>'MEMORIA DE CALCULO'!B27</f>
        <v>97634</v>
      </c>
      <c r="D30" s="31" t="str">
        <f>'MEMORIA DE CALCULO'!C27</f>
        <v>SINAPI</v>
      </c>
      <c r="E30" s="32" t="str">
        <f>'MEMORIA DE CALCULO'!D27</f>
        <v>DEMOLIÇÃO DE REVESTIMENTO CERÂMICO, DE FORMA MECANIZADA COM MARTELETE,SEM REAPROVEITAMENTO. AF_09/2023</v>
      </c>
      <c r="F30" s="31" t="str">
        <f>'MEMORIA DE CALCULO'!E27</f>
        <v>m²</v>
      </c>
      <c r="G30" s="109">
        <f>'MEMORIA DE CALCULO'!F27</f>
        <v>115.81459999999998</v>
      </c>
      <c r="H30" s="128">
        <v>7.59</v>
      </c>
      <c r="I30" s="129">
        <f>H30+(H30*J9)</f>
        <v>9.2954729999999994</v>
      </c>
      <c r="J30" s="130">
        <f t="shared" si="0"/>
        <v>1076.5514873057998</v>
      </c>
    </row>
    <row r="31" spans="2:10" ht="51">
      <c r="B31" s="31" t="str">
        <f>'MEMORIA DE CALCULO'!A28</f>
        <v>2.9</v>
      </c>
      <c r="C31" s="31" t="str">
        <f>'MEMORIA DE CALCULO'!B28</f>
        <v>ED-48509</v>
      </c>
      <c r="D31" s="31" t="str">
        <f>'MEMORIA DE CALCULO'!C28</f>
        <v>SEINFRA</v>
      </c>
      <c r="E31" s="32" t="str">
        <f>'MEMORIA DE CALCULO'!D28</f>
        <v>REMOÇÃO MANUAL DE TELHA METÁLICA OU PVC, COM REAPROVEITAMENTO, INCLUSIVE AFASTAMENTO E EMPILHAMENTO, EXCLUSIVE TRANSPORTE E RETIRADA DO
MATERIAL REMOVIDO NÃO REAPROVEITÁVEL</v>
      </c>
      <c r="F31" s="31" t="str">
        <f>'MEMORIA DE CALCULO'!E28</f>
        <v>m²</v>
      </c>
      <c r="G31" s="109">
        <f>'MEMORIA DE CALCULO'!F28</f>
        <v>1318.57</v>
      </c>
      <c r="H31" s="128">
        <v>10.14</v>
      </c>
      <c r="I31" s="129">
        <f>H31+(H31*J9)</f>
        <v>12.418458000000001</v>
      </c>
      <c r="J31" s="130">
        <f t="shared" si="0"/>
        <v>16374.60616506</v>
      </c>
    </row>
    <row r="32" spans="2:10" ht="25.5">
      <c r="B32" s="31" t="str">
        <f>'MEMORIA DE CALCULO'!A29</f>
        <v>2.10</v>
      </c>
      <c r="C32" s="31">
        <f>'MEMORIA DE CALCULO'!B29</f>
        <v>97660</v>
      </c>
      <c r="D32" s="31" t="str">
        <f>'MEMORIA DE CALCULO'!C29</f>
        <v>SINAPI</v>
      </c>
      <c r="E32" s="32" t="str">
        <f>'MEMORIA DE CALCULO'!D29</f>
        <v>REMOÇÃO DE INTERRUPTORES/TOMADAS ELÉTRICAS, DE FORMA MANUAL, SEM REAPROVEITAMENTO. AF_09/2023</v>
      </c>
      <c r="F32" s="31" t="str">
        <f>'MEMORIA DE CALCULO'!E29</f>
        <v>uni</v>
      </c>
      <c r="G32" s="109">
        <f>'MEMORIA DE CALCULO'!F29</f>
        <v>32</v>
      </c>
      <c r="H32" s="128">
        <v>0.72</v>
      </c>
      <c r="I32" s="129">
        <f>H32+(H32*J9)</f>
        <v>0.88178400000000001</v>
      </c>
      <c r="J32" s="130">
        <f t="shared" si="0"/>
        <v>28.217088</v>
      </c>
    </row>
    <row r="33" spans="1:10" ht="25.5">
      <c r="B33" s="31" t="str">
        <f>'MEMORIA DE CALCULO'!A30</f>
        <v>2.11</v>
      </c>
      <c r="C33" s="31" t="str">
        <f>'MEMORIA DE CALCULO'!B30</f>
        <v>ED-51125</v>
      </c>
      <c r="D33" s="31" t="str">
        <f>'MEMORIA DE CALCULO'!C30</f>
        <v>SEINFRA</v>
      </c>
      <c r="E33" s="32" t="str">
        <f>'MEMORIA DE CALCULO'!D30</f>
        <v>TRANSPORTE DE MATERIAL DEMOLIDO EM CAÇAMBA, EXCLUSIVE
CARGA MANUAL OU MECÂNICA</v>
      </c>
      <c r="F33" s="31" t="str">
        <f>'MEMORIA DE CALCULO'!E30</f>
        <v>m³</v>
      </c>
      <c r="G33" s="109">
        <f>'MEMORIA DE CALCULO'!F30</f>
        <v>35.893813199999997</v>
      </c>
      <c r="H33" s="128">
        <v>83</v>
      </c>
      <c r="I33" s="129">
        <f>H33+(H33*J9)</f>
        <v>101.65010000000001</v>
      </c>
      <c r="J33" s="130">
        <f t="shared" si="0"/>
        <v>3648.6097011613201</v>
      </c>
    </row>
    <row r="34" spans="1:10" ht="25.5">
      <c r="B34" s="31" t="str">
        <f>'MEMORIA DE CALCULO'!A31</f>
        <v>2.12</v>
      </c>
      <c r="C34" s="31" t="str">
        <f>'MEMORIA DE CALCULO'!B31</f>
        <v>ED-51132</v>
      </c>
      <c r="D34" s="31" t="str">
        <f>'MEMORIA DE CALCULO'!C31</f>
        <v>SEINFRA</v>
      </c>
      <c r="E34" s="32" t="str">
        <f>'MEMORIA DE CALCULO'!D31</f>
        <v>CARGA MECÂNICA DE MATERIAL DE QUALQUER NATUREZA
SOBRE CAMINHÃO, EXCLUSIVE TRANSPORTE</v>
      </c>
      <c r="F34" s="31" t="str">
        <f>'MEMORIA DE CALCULO'!E31</f>
        <v>m³</v>
      </c>
      <c r="G34" s="109">
        <f>'MEMORIA DE CALCULO'!F31</f>
        <v>35.893813199999997</v>
      </c>
      <c r="H34" s="128">
        <v>3.42</v>
      </c>
      <c r="I34" s="129">
        <f>H34+(H34*J9)</f>
        <v>4.1884740000000003</v>
      </c>
      <c r="J34" s="130">
        <f t="shared" si="0"/>
        <v>150.3403033490568</v>
      </c>
    </row>
    <row r="35" spans="1:10" ht="12.75">
      <c r="B35" s="126"/>
      <c r="C35" s="33"/>
      <c r="D35" s="33"/>
      <c r="E35" s="33"/>
      <c r="F35" s="33"/>
      <c r="G35" s="114" t="s">
        <v>51</v>
      </c>
      <c r="H35" s="48"/>
      <c r="I35" s="14"/>
      <c r="J35" s="100">
        <f>SUM(J23:J34)</f>
        <v>40908.40717689717</v>
      </c>
    </row>
    <row r="36" spans="1:10" ht="18.75" customHeight="1">
      <c r="B36" s="9"/>
      <c r="C36" s="9"/>
      <c r="D36" s="9"/>
      <c r="G36" s="108"/>
      <c r="H36" s="24"/>
      <c r="J36" s="37"/>
    </row>
    <row r="37" spans="1:10" ht="18.75" customHeight="1">
      <c r="B37" s="21">
        <f>'MEMORIA DE CALCULO'!A33</f>
        <v>3</v>
      </c>
      <c r="C37" s="21"/>
      <c r="D37" s="21"/>
      <c r="E37" s="135" t="s">
        <v>67</v>
      </c>
      <c r="F37" s="17"/>
      <c r="G37" s="116"/>
      <c r="H37" s="47"/>
      <c r="I37" s="17"/>
      <c r="J37" s="99"/>
    </row>
    <row r="38" spans="1:10" s="30" customFormat="1" ht="39.950000000000003" customHeight="1" outlineLevel="1">
      <c r="A38" s="9"/>
      <c r="B38" s="19" t="str">
        <f>'MEMORIA DE CALCULO'!A34</f>
        <v>3.1</v>
      </c>
      <c r="C38" s="13" t="str">
        <f>'MEMORIA DE CALCULO'!B34</f>
        <v>ED-48231</v>
      </c>
      <c r="D38" s="13" t="str">
        <f>'MEMORIA DE CALCULO'!C34</f>
        <v>SEINFRA</v>
      </c>
      <c r="E38" s="32" t="str">
        <f>'MEMORIA DE CALCULO'!D34</f>
        <v>ALVENARIA DE VEDAÇÃO COM TIJOLO CERÂMICO FURADO, ESP.
9CM, PARA REVESTIMENTO, INCLUSIVE ARGAMASSA PARA ASSENTAMENTO</v>
      </c>
      <c r="F38" s="13" t="str">
        <f>'MEMORIA DE CALCULO'!E34</f>
        <v>m²</v>
      </c>
      <c r="G38" s="111">
        <f>'MEMORIA DE CALCULO'!F34</f>
        <v>1.6739999999999999</v>
      </c>
      <c r="H38" s="28">
        <v>58.46</v>
      </c>
      <c r="I38" s="39">
        <f>H38+(H38*J9)</f>
        <v>71.595962</v>
      </c>
      <c r="J38" s="98">
        <f>I38*G38</f>
        <v>119.85164038799999</v>
      </c>
    </row>
    <row r="39" spans="1:10" s="30" customFormat="1" ht="38.25" outlineLevel="1">
      <c r="A39" s="9"/>
      <c r="B39" s="19" t="str">
        <f>'MEMORIA DE CALCULO'!A35</f>
        <v>3.2</v>
      </c>
      <c r="C39" s="13" t="str">
        <f>'MEMORIA DE CALCULO'!B35</f>
        <v>ED-48219</v>
      </c>
      <c r="D39" s="13" t="str">
        <f>'MEMORIA DE CALCULO'!C35</f>
        <v>SEINFRA</v>
      </c>
      <c r="E39" s="32" t="str">
        <f>'MEMORIA DE CALCULO'!D35</f>
        <v>ALVENARIA DE BLOCO DE CONCRETO CHEIO SEM ARMAÇÃO, EM CONCRETO COM FCK DE 20MPA , ESP. 14CM, PARA REVESTIMENTO, INCLUSIVE ARGAMASSA PARA ASSENTAMENTO ( DETALHE D - CADERNO SEDS)</v>
      </c>
      <c r="F39" s="13" t="str">
        <f>'MEMORIA DE CALCULO'!E35</f>
        <v>m²</v>
      </c>
      <c r="G39" s="111">
        <f>'MEMORIA DE CALCULO'!F35</f>
        <v>1.82</v>
      </c>
      <c r="H39" s="28">
        <v>153.80000000000001</v>
      </c>
      <c r="I39" s="39">
        <f>H39+(H39*J9)</f>
        <v>188.35886000000002</v>
      </c>
      <c r="J39" s="98">
        <f>I39*G39</f>
        <v>342.81312520000006</v>
      </c>
    </row>
    <row r="40" spans="1:10" ht="18.75" customHeight="1" outlineLevel="1">
      <c r="B40" s="126"/>
      <c r="C40" s="33"/>
      <c r="D40" s="33"/>
      <c r="E40" s="33"/>
      <c r="F40" s="33"/>
      <c r="G40" s="114" t="s">
        <v>51</v>
      </c>
      <c r="H40" s="48"/>
      <c r="I40" s="14"/>
      <c r="J40" s="100">
        <f>SUM(J38:J39)</f>
        <v>462.66476558800002</v>
      </c>
    </row>
    <row r="41" spans="1:10" ht="18.75" customHeight="1">
      <c r="B41" s="9"/>
      <c r="C41" s="9"/>
      <c r="D41" s="9"/>
      <c r="G41" s="108"/>
      <c r="H41" s="24"/>
      <c r="J41" s="37"/>
    </row>
    <row r="42" spans="1:10" ht="18.75" customHeight="1">
      <c r="B42" s="21">
        <f>'MEMORIA DE CALCULO'!A37</f>
        <v>4</v>
      </c>
      <c r="C42" s="16"/>
      <c r="D42" s="16"/>
      <c r="E42" s="135" t="s">
        <v>39</v>
      </c>
      <c r="F42" s="17"/>
      <c r="G42" s="116"/>
      <c r="H42" s="47"/>
      <c r="I42" s="17"/>
      <c r="J42" s="99"/>
    </row>
    <row r="43" spans="1:10" ht="18.75" customHeight="1" outlineLevel="1">
      <c r="B43" s="20" t="str">
        <f>'MEMORIA DE CALCULO'!A38</f>
        <v>4.1</v>
      </c>
      <c r="C43" s="13"/>
      <c r="D43" s="13"/>
      <c r="E43" s="14" t="s">
        <v>48</v>
      </c>
      <c r="F43" s="13"/>
      <c r="G43" s="115"/>
      <c r="H43" s="28"/>
      <c r="I43" s="39"/>
      <c r="J43" s="28"/>
    </row>
    <row r="44" spans="1:10" ht="25.5" outlineLevel="1">
      <c r="B44" s="13" t="str">
        <f>'MEMORIA DE CALCULO'!A39</f>
        <v>4.1.1</v>
      </c>
      <c r="C44" s="13" t="str">
        <f>'MEMORIA DE CALCULO'!B39</f>
        <v>ED-49705</v>
      </c>
      <c r="D44" s="32" t="str">
        <f>'MEMORIA DE CALCULO'!C39</f>
        <v>SEINFRA</v>
      </c>
      <c r="E44" s="32" t="str">
        <f>'MEMORIA DE CALCULO'!D39</f>
        <v>TARJETA CROMADA, TIPO LIVRE/OCUPADO, INSTALADA EM PORTA DE SANITÁRIO, INCLUSIVE ACESSÓRIOS PARA FIXAÇÃO</v>
      </c>
      <c r="F44" s="32" t="str">
        <f>'MEMORIA DE CALCULO'!E39</f>
        <v>un</v>
      </c>
      <c r="G44" s="111">
        <f>'MEMORIA DE CALCULO'!F39</f>
        <v>11</v>
      </c>
      <c r="H44" s="28">
        <v>59.44</v>
      </c>
      <c r="I44" s="39">
        <f>H44+(H44*J9)</f>
        <v>72.796167999999994</v>
      </c>
      <c r="J44" s="98">
        <f>I44*G44</f>
        <v>800.75784799999997</v>
      </c>
    </row>
    <row r="45" spans="1:10" ht="38.25" outlineLevel="1">
      <c r="B45" s="13" t="str">
        <f>'MEMORIA DE CALCULO'!A40</f>
        <v>4.1.2</v>
      </c>
      <c r="C45" s="13">
        <f>'MEMORIA DE CALCULO'!B40</f>
        <v>91306</v>
      </c>
      <c r="D45" s="32" t="str">
        <f>'MEMORIA DE CALCULO'!C40</f>
        <v>SINAPI</v>
      </c>
      <c r="E45" s="32" t="str">
        <f>'MEMORIA DE CALCULO'!D40</f>
        <v>FECHADURA DE EMBUTIR PARA PORTAS INTERNAS, COMPLETA, ACABAMENTO PADRÃO MÉDIO, COM EXECUÇÃO DE FURO - FORNECIMENTO E INSTALAÇÃO. AF_12/2019</v>
      </c>
      <c r="F45" s="32" t="str">
        <f>'MEMORIA DE CALCULO'!E40</f>
        <v>un</v>
      </c>
      <c r="G45" s="111">
        <f>'MEMORIA DE CALCULO'!F40</f>
        <v>10</v>
      </c>
      <c r="H45" s="28">
        <v>160.81</v>
      </c>
      <c r="I45" s="39">
        <f>H45+(H45*J9)</f>
        <v>196.944007</v>
      </c>
      <c r="J45" s="98">
        <f>I45*G45</f>
        <v>1969.4400700000001</v>
      </c>
    </row>
    <row r="46" spans="1:10" ht="18.75" customHeight="1" outlineLevel="1">
      <c r="B46" s="20" t="str">
        <f>'MEMORIA DE CALCULO'!A41</f>
        <v>4.2</v>
      </c>
      <c r="C46" s="13"/>
      <c r="D46" s="13"/>
      <c r="E46" s="14" t="s">
        <v>75</v>
      </c>
      <c r="F46" s="13"/>
      <c r="G46" s="115"/>
      <c r="H46" s="28"/>
      <c r="I46" s="39"/>
      <c r="J46" s="28"/>
    </row>
    <row r="47" spans="1:10" ht="30" customHeight="1" outlineLevel="1">
      <c r="B47" s="13" t="str">
        <f>'MEMORIA DE CALCULO'!A42</f>
        <v>4.2.1</v>
      </c>
      <c r="C47" s="13">
        <f>'MEMORIA DE CALCULO'!B42</f>
        <v>91341</v>
      </c>
      <c r="D47" s="13" t="str">
        <f>'MEMORIA DE CALCULO'!C42</f>
        <v>SINAPI</v>
      </c>
      <c r="E47" s="32" t="str">
        <f>'MEMORIA DE CALCULO'!D42</f>
        <v>PORTA EM ALUMÍNIO DE ABRIR TIPO VENEZIANA COM GUARNIÇÃO, FIXAÇÃO COM PARAFUSOS - FORNECIMENTO E INSTALAÇÃO. AF_12/2019</v>
      </c>
      <c r="F47" s="13" t="str">
        <f>'MEMORIA DE CALCULO'!E42</f>
        <v>m²</v>
      </c>
      <c r="G47" s="111">
        <f>'MEMORIA DE CALCULO'!F42</f>
        <v>29.04</v>
      </c>
      <c r="H47" s="28">
        <v>682.56</v>
      </c>
      <c r="I47" s="39">
        <f>H47+(H47*J9)</f>
        <v>835.93123199999991</v>
      </c>
      <c r="J47" s="98">
        <f>I47*G47</f>
        <v>24275.442977279996</v>
      </c>
    </row>
    <row r="48" spans="1:10" ht="18.75" customHeight="1" outlineLevel="1">
      <c r="B48" s="20" t="str">
        <f>'MEMORIA DE CALCULO'!A43</f>
        <v>4.3</v>
      </c>
      <c r="C48" s="20"/>
      <c r="D48" s="20"/>
      <c r="E48" s="14" t="s">
        <v>10</v>
      </c>
      <c r="F48" s="13"/>
      <c r="G48" s="115"/>
      <c r="H48" s="28"/>
      <c r="I48" s="39"/>
      <c r="J48" s="28"/>
    </row>
    <row r="49" spans="2:10" ht="38.25" outlineLevel="1">
      <c r="B49" s="13" t="str">
        <f>'MEMORIA DE CALCULO'!A44</f>
        <v>4.3.1</v>
      </c>
      <c r="C49" s="13" t="str">
        <f>'MEMORIA DE CALCULO'!B44</f>
        <v xml:space="preserve">ED-51150 </v>
      </c>
      <c r="D49" s="13" t="str">
        <f>'MEMORIA DE CALCULO'!C44</f>
        <v>SEINFRA</v>
      </c>
      <c r="E49" s="32" t="s">
        <v>97</v>
      </c>
      <c r="F49" s="13" t="s">
        <v>22</v>
      </c>
      <c r="G49" s="115">
        <f>'MEMORIA DE CALCULO'!F44</f>
        <v>7</v>
      </c>
      <c r="H49" s="28">
        <v>215.14</v>
      </c>
      <c r="I49" s="39">
        <f>H49+(H49*J9)</f>
        <v>263.48195799999996</v>
      </c>
      <c r="J49" s="98">
        <f>I49*G49</f>
        <v>1844.3737059999999</v>
      </c>
    </row>
    <row r="50" spans="2:10" ht="12.75" outlineLevel="1">
      <c r="B50" s="20" t="str">
        <f>'MEMORIA DE CALCULO'!A45</f>
        <v>4.4</v>
      </c>
      <c r="C50" s="13"/>
      <c r="D50" s="13"/>
      <c r="E50" s="14" t="str">
        <f>'MEMORIA DE CALCULO'!D45</f>
        <v>PORTÕES</v>
      </c>
      <c r="F50" s="13"/>
      <c r="G50" s="111"/>
      <c r="H50" s="28"/>
      <c r="I50" s="39"/>
      <c r="J50" s="98"/>
    </row>
    <row r="51" spans="2:10" ht="38.25" outlineLevel="1">
      <c r="B51" s="13" t="str">
        <f>'MEMORIA DE CALCULO'!A46</f>
        <v>4.4.1</v>
      </c>
      <c r="C51" s="13" t="str">
        <f>'MEMORIA DE CALCULO'!B46</f>
        <v>ED-50982</v>
      </c>
      <c r="D51" s="13" t="str">
        <f>'MEMORIA DE CALCULO'!C46</f>
        <v>SEINFRA</v>
      </c>
      <c r="E51" s="32" t="str">
        <f>'MEMORIA DE CALCULO'!D46</f>
        <v>PORTÃO EM CHAPA DE AÇO GALVANIZADO, TIPO LAMBRIL, ESP. 1,25MM (GSG-18), COM REQUADRO EM TUBO DE AÇO (50X30)MM, ESP. 1,25MM, EXCLUSIVE CADEADO E PINTURA</v>
      </c>
      <c r="F51" s="13" t="str">
        <f>'MEMORIA DE CALCULO'!E46</f>
        <v>m²</v>
      </c>
      <c r="G51" s="111">
        <f>'MEMORIA DE CALCULO'!F46</f>
        <v>12.065000000000001</v>
      </c>
      <c r="H51" s="28">
        <v>505.34</v>
      </c>
      <c r="I51" s="39">
        <f>H51+(H51*J9)</f>
        <v>618.88989800000002</v>
      </c>
      <c r="J51" s="98">
        <f t="shared" ref="J51" si="1">I51*G51</f>
        <v>7466.906619370001</v>
      </c>
    </row>
    <row r="52" spans="2:10" ht="18.75" customHeight="1" outlineLevel="1">
      <c r="B52" s="126"/>
      <c r="C52" s="33"/>
      <c r="D52" s="33"/>
      <c r="E52" s="33"/>
      <c r="F52" s="33"/>
      <c r="G52" s="114" t="s">
        <v>51</v>
      </c>
      <c r="H52" s="48"/>
      <c r="I52" s="14"/>
      <c r="J52" s="100">
        <f>SUM(J43:J51)</f>
        <v>36356.921220649994</v>
      </c>
    </row>
    <row r="53" spans="2:10" ht="18.75" customHeight="1">
      <c r="B53" s="9"/>
      <c r="C53" s="9"/>
      <c r="D53" s="9"/>
      <c r="G53" s="108"/>
      <c r="H53" s="24"/>
      <c r="J53" s="37"/>
    </row>
    <row r="54" spans="2:10" ht="18.75" customHeight="1">
      <c r="B54" s="21">
        <v>5</v>
      </c>
      <c r="C54" s="16"/>
      <c r="D54" s="16"/>
      <c r="E54" s="135" t="s">
        <v>66</v>
      </c>
      <c r="F54" s="17"/>
      <c r="G54" s="116"/>
      <c r="H54" s="47"/>
      <c r="I54" s="17"/>
      <c r="J54" s="99"/>
    </row>
    <row r="55" spans="2:10" ht="25.5" outlineLevel="1">
      <c r="B55" s="13" t="str">
        <f>'MEMORIA DE CALCULO'!A49</f>
        <v>5.1</v>
      </c>
      <c r="C55" s="13">
        <f>'MEMORIA DE CALCULO'!B49</f>
        <v>94213</v>
      </c>
      <c r="D55" s="13" t="str">
        <f>'MEMORIA DE CALCULO'!C49</f>
        <v>SINAPI</v>
      </c>
      <c r="E55" s="32" t="str">
        <f>'MEMORIA DE CALCULO'!D49</f>
        <v>TELHAMENTO COM TELHA DE AÇO/ALUMÍNIO E = 0,5 MM, COM ATÉ 2 ÁGUAS, INCLUSO IÇAMENTO. AF_07/2019</v>
      </c>
      <c r="F55" s="13" t="str">
        <f>'MEMORIA DE CALCULO'!E49</f>
        <v>m²</v>
      </c>
      <c r="G55" s="111">
        <f>'MEMORIA DE CALCULO'!F49</f>
        <v>1318.5719999999999</v>
      </c>
      <c r="H55" s="28">
        <v>61.52</v>
      </c>
      <c r="I55" s="39">
        <f>H55+(H55*J9)</f>
        <v>75.343544000000009</v>
      </c>
      <c r="J55" s="98">
        <f>I55*G55</f>
        <v>99345.887499168006</v>
      </c>
    </row>
    <row r="56" spans="2:10" ht="38.25" outlineLevel="1">
      <c r="B56" s="13" t="str">
        <f>'MEMORIA DE CALCULO'!A50</f>
        <v>5.2</v>
      </c>
      <c r="C56" s="13" t="str">
        <f>'MEMORIA DE CALCULO'!B50</f>
        <v xml:space="preserve">ED-48402 </v>
      </c>
      <c r="D56" s="13" t="str">
        <f>'MEMORIA DE CALCULO'!C50</f>
        <v>SEINFRA</v>
      </c>
      <c r="E56" s="32" t="str">
        <f>'MEMORIA DE CALCULO'!D50</f>
        <v>CUMEEIRA GALVANIZADA TRAPEZOIDAL, TIPO SIMPLES, ESP. 0,50MM, ACABAMENTO NATURAL, INCLUSIVE ACESSÓRIOS PARA FIXAÇÃO, FORNECIMENTO E INSTALAÇÃO</v>
      </c>
      <c r="F56" s="13" t="str">
        <f>'MEMORIA DE CALCULO'!E50</f>
        <v>m</v>
      </c>
      <c r="G56" s="111">
        <f>'MEMORIA DE CALCULO'!F50</f>
        <v>39.15</v>
      </c>
      <c r="H56" s="28">
        <v>86.91</v>
      </c>
      <c r="I56" s="39">
        <f>H56+(H56*J9)</f>
        <v>106.438677</v>
      </c>
      <c r="J56" s="98">
        <f>I56*G56</f>
        <v>4167.0742045500001</v>
      </c>
    </row>
    <row r="57" spans="2:10" ht="25.5" outlineLevel="1">
      <c r="B57" s="13" t="str">
        <f>'MEMORIA DE CALCULO'!A51</f>
        <v>5.3</v>
      </c>
      <c r="C57" s="13" t="str">
        <f>'MEMORIA DE CALCULO'!B51</f>
        <v>ED-50659</v>
      </c>
      <c r="D57" s="13" t="str">
        <f>'MEMORIA DE CALCULO'!C51</f>
        <v>SEINFRA</v>
      </c>
      <c r="E57" s="32" t="str">
        <f>'MEMORIA DE CALCULO'!D51</f>
        <v>CALHA EM CHAPA GALVANIZADA, ESP. 0,65MM (GSG-24), COM DESENVOLVIMENTO DE 75CM, INCLUSIVE IÇAMENTO MANUAL VERTICAL</v>
      </c>
      <c r="F57" s="13" t="str">
        <f>'MEMORIA DE CALCULO'!E51</f>
        <v>m</v>
      </c>
      <c r="G57" s="111">
        <f>'MEMORIA DE CALCULO'!F51</f>
        <v>78.3</v>
      </c>
      <c r="H57" s="28">
        <v>90.73</v>
      </c>
      <c r="I57" s="39">
        <f>H57+(H57*J9)</f>
        <v>111.117031</v>
      </c>
      <c r="J57" s="98">
        <f>I57*G57</f>
        <v>8700.4635273000004</v>
      </c>
    </row>
    <row r="58" spans="2:10" ht="25.5" outlineLevel="1">
      <c r="B58" s="13" t="str">
        <f>'MEMORIA DE CALCULO'!A52</f>
        <v>5.4</v>
      </c>
      <c r="C58" s="13" t="str">
        <f>'MEMORIA DE CALCULO'!B52</f>
        <v>ED-50669</v>
      </c>
      <c r="D58" s="13" t="str">
        <f>'MEMORIA DE CALCULO'!C52</f>
        <v>SEINFRA</v>
      </c>
      <c r="E58" s="32" t="str">
        <f>'MEMORIA DE CALCULO'!D52</f>
        <v>CONDUTOR CIRCULAR DE ÁGUA PLUVIAL PARA DO TELHADO EM TUBO DE PVC, DIÂMETRO DE 75MM, INCLUSIVE CONEXÕES E SUPORTES</v>
      </c>
      <c r="F58" s="13" t="str">
        <f>'MEMORIA DE CALCULO'!E52</f>
        <v>m</v>
      </c>
      <c r="G58" s="111">
        <f>'MEMORIA DE CALCULO'!F52</f>
        <v>89.6</v>
      </c>
      <c r="H58" s="28">
        <v>95.37</v>
      </c>
      <c r="I58" s="39">
        <f>H58+(H58*J9)</f>
        <v>116.79963900000001</v>
      </c>
      <c r="J58" s="98">
        <f t="shared" ref="J58:J60" si="2">I58*G58</f>
        <v>10465.2476544</v>
      </c>
    </row>
    <row r="59" spans="2:10" ht="38.25" outlineLevel="1">
      <c r="B59" s="13" t="str">
        <f>'MEMORIA DE CALCULO'!A53</f>
        <v>5.5</v>
      </c>
      <c r="C59" s="13" t="str">
        <f>'MEMORIA DE CALCULO'!B53</f>
        <v>ED-48669</v>
      </c>
      <c r="D59" s="13" t="str">
        <f>'MEMORIA DE CALCULO'!C53</f>
        <v>SEINFRA</v>
      </c>
      <c r="E59" s="32" t="str">
        <f>'MEMORIA DE CALCULO'!D53</f>
        <v>FORNECIMENTO E ASSENTAMENTO DE TUBO PVC RÍGIDO, DRENAGEM/PLUVIAL, PBV - SÉRIE NORMAL, DN 100 MM (4"), INCLUSIVE CONEXÕES</v>
      </c>
      <c r="F59" s="13" t="str">
        <f>'MEMORIA DE CALCULO'!E53</f>
        <v>m</v>
      </c>
      <c r="G59" s="111">
        <f>'MEMORIA DE CALCULO'!F53</f>
        <v>87.3</v>
      </c>
      <c r="H59" s="28">
        <v>35.840000000000003</v>
      </c>
      <c r="I59" s="39">
        <f>H59+(H59*J9)</f>
        <v>43.893248000000007</v>
      </c>
      <c r="J59" s="98">
        <f t="shared" si="2"/>
        <v>3831.8805504000006</v>
      </c>
    </row>
    <row r="60" spans="2:10" ht="51" outlineLevel="1">
      <c r="B60" s="13" t="str">
        <f>'MEMORIA DE CALCULO'!A54</f>
        <v>5.6</v>
      </c>
      <c r="C60" s="13" t="str">
        <f>'MEMORIA DE CALCULO'!B54</f>
        <v>ED-49889</v>
      </c>
      <c r="D60" s="13" t="str">
        <f>'MEMORIA DE CALCULO'!C54</f>
        <v>SEINFRA</v>
      </c>
      <c r="E60" s="32" t="str">
        <f>'MEMORIA DE CALCULO'!D54</f>
        <v>CAIXA DE ESGOTO DE INSPEÇÃO/PASSAGEM EM ALVENARIA (60X60X100CM), REVESTIMENTO EM ARGAMASSA COM ADITIVO IMPERMEABILIZANTE, COM TAMPA DE CONCRETO, INCLUSIVE ESCAVAÇÃO, REATERRO E TRANSPORTE COM RETIRADA DO MATERIAL ESCAVADO (EM CAÇAMBA)</v>
      </c>
      <c r="F60" s="13" t="str">
        <f>'MEMORIA DE CALCULO'!E54</f>
        <v>un</v>
      </c>
      <c r="G60" s="111">
        <f>'MEMORIA DE CALCULO'!F54</f>
        <v>2</v>
      </c>
      <c r="H60" s="28">
        <v>882.14</v>
      </c>
      <c r="I60" s="39">
        <f>H60+(H60*J9)</f>
        <v>1080.3568580000001</v>
      </c>
      <c r="J60" s="98">
        <f t="shared" si="2"/>
        <v>2160.7137160000002</v>
      </c>
    </row>
    <row r="61" spans="2:10" ht="18.75" customHeight="1" outlineLevel="1">
      <c r="B61" s="126"/>
      <c r="C61" s="33"/>
      <c r="D61" s="33"/>
      <c r="E61" s="33"/>
      <c r="F61" s="33"/>
      <c r="G61" s="114" t="s">
        <v>51</v>
      </c>
      <c r="H61" s="48"/>
      <c r="I61" s="14"/>
      <c r="J61" s="104">
        <f>SUM(J55:J60)</f>
        <v>128671.267151818</v>
      </c>
    </row>
    <row r="62" spans="2:10" ht="18.75" customHeight="1">
      <c r="B62" s="9"/>
      <c r="C62" s="9"/>
      <c r="D62" s="9"/>
      <c r="G62" s="108"/>
      <c r="H62" s="24"/>
      <c r="J62" s="37"/>
    </row>
    <row r="63" spans="2:10" ht="18.75" customHeight="1">
      <c r="B63" s="21">
        <v>6</v>
      </c>
      <c r="C63" s="21"/>
      <c r="D63" s="21"/>
      <c r="E63" s="135" t="s">
        <v>54</v>
      </c>
      <c r="F63" s="17"/>
      <c r="G63" s="116"/>
      <c r="H63" s="47"/>
      <c r="I63" s="17"/>
      <c r="J63" s="38"/>
    </row>
    <row r="64" spans="2:10" ht="25.5" outlineLevel="1">
      <c r="B64" s="13" t="str">
        <f>'MEMORIA DE CALCULO'!A57</f>
        <v>6.1</v>
      </c>
      <c r="C64" s="13" t="str">
        <f>'MEMORIA DE CALCULO'!B57</f>
        <v>ED-50168</v>
      </c>
      <c r="D64" s="13" t="str">
        <f>'MEMORIA DE CALCULO'!C57</f>
        <v>SEINFRA</v>
      </c>
      <c r="E64" s="32" t="str">
        <f>'MEMORIA DE CALCULO'!D57</f>
        <v>IMPERMEABILIZAÇÃO COM MANTA ASFÁLTICA, TIPO III, CLASSE A,
ESP. 4MM, INCLUSIVE APLICAÇÃO DE PRIMER ASFÁLTICO</v>
      </c>
      <c r="F64" s="13" t="str">
        <f>'MEMORIA DE CALCULO'!E57</f>
        <v>m²</v>
      </c>
      <c r="G64" s="111">
        <f>'MEMORIA DE CALCULO'!F57</f>
        <v>45.142199999999995</v>
      </c>
      <c r="H64" s="28">
        <v>73.31</v>
      </c>
      <c r="I64" s="39">
        <f>H64+(H64*J9)</f>
        <v>89.782757000000004</v>
      </c>
      <c r="J64" s="98">
        <f>I64*G64</f>
        <v>4052.9911730453996</v>
      </c>
    </row>
    <row r="65" spans="1:10" ht="18.75" customHeight="1" outlineLevel="1">
      <c r="B65" s="126"/>
      <c r="C65" s="33"/>
      <c r="D65" s="33"/>
      <c r="E65" s="33"/>
      <c r="F65" s="33"/>
      <c r="G65" s="114" t="s">
        <v>51</v>
      </c>
      <c r="H65" s="48"/>
      <c r="I65" s="14"/>
      <c r="J65" s="101">
        <f>SUM(J64:J64)</f>
        <v>4052.9911730453996</v>
      </c>
    </row>
    <row r="66" spans="1:10" ht="18.75" customHeight="1">
      <c r="B66" s="9"/>
      <c r="C66" s="9"/>
      <c r="D66" s="9"/>
      <c r="G66" s="108"/>
      <c r="H66" s="24"/>
      <c r="J66" s="37"/>
    </row>
    <row r="67" spans="1:10" ht="18.75" customHeight="1">
      <c r="B67" s="21">
        <v>7</v>
      </c>
      <c r="C67" s="16"/>
      <c r="D67" s="16"/>
      <c r="E67" s="135" t="s">
        <v>68</v>
      </c>
      <c r="F67" s="17"/>
      <c r="G67" s="117"/>
      <c r="H67" s="47"/>
      <c r="I67" s="17"/>
      <c r="J67" s="99"/>
    </row>
    <row r="68" spans="1:10" ht="38.25" outlineLevel="1">
      <c r="B68" s="13" t="str">
        <f>'MEMORIA DE CALCULO'!A60</f>
        <v>7.1</v>
      </c>
      <c r="C68" s="49" t="str">
        <f>'MEMORIA DE CALCULO'!B60</f>
        <v>ED-50727</v>
      </c>
      <c r="D68" s="49" t="str">
        <f>'MEMORIA DE CALCULO'!C60</f>
        <v>SEINFRA</v>
      </c>
      <c r="E68" s="32" t="str">
        <f>'MEMORIA DE CALCULO'!D60</f>
        <v>CHAPISCO COM ARGAMASSA, TRAÇO 1:3 (CIMENTO E AREIA), ESP
. 5MM, APLICADO EM ALVENARIA/ESTRUTURA DE CONCRETO
COM COLHER, INCLUSIVE ARGAMASSA COM PREPARO MECANIZADO</v>
      </c>
      <c r="F68" s="49" t="str">
        <f>'MEMORIA DE CALCULO'!E60</f>
        <v>m²</v>
      </c>
      <c r="G68" s="111">
        <f>'MEMORIA DE CALCULO'!F60</f>
        <v>202.1</v>
      </c>
      <c r="H68" s="28">
        <v>10.16</v>
      </c>
      <c r="I68" s="39">
        <f>H68+(H68*J9)</f>
        <v>12.442952</v>
      </c>
      <c r="J68" s="98">
        <f>I68*G68</f>
        <v>2514.7205991999999</v>
      </c>
    </row>
    <row r="69" spans="1:10" ht="38.25" outlineLevel="1">
      <c r="B69" s="13" t="str">
        <f>'MEMORIA DE CALCULO'!A61</f>
        <v>7.2</v>
      </c>
      <c r="C69" s="49" t="str">
        <f>'MEMORIA DE CALCULO'!B61</f>
        <v>ED-50728</v>
      </c>
      <c r="D69" s="49" t="str">
        <f>'MEMORIA DE CALCULO'!C61</f>
        <v>SEINFRA</v>
      </c>
      <c r="E69" s="32" t="str">
        <f>'MEMORIA DE CALCULO'!D61</f>
        <v>CHAPISCO COM ARGAMASSA, TRAÇO 1:3 (CIMENTO E AREIA), ESP
. 5MM, APLICADO EM TETO COM COLHER, INCLUSIVE ARGAMASSA
COM PREPARO MECANIZADO</v>
      </c>
      <c r="F69" s="49" t="str">
        <f>'MEMORIA DE CALCULO'!E61</f>
        <v>m²</v>
      </c>
      <c r="G69" s="111">
        <f>'MEMORIA DE CALCULO'!F61</f>
        <v>60</v>
      </c>
      <c r="H69" s="28">
        <v>14.09</v>
      </c>
      <c r="I69" s="39">
        <f>H69+(H69*J9)</f>
        <v>17.256022999999999</v>
      </c>
      <c r="J69" s="98">
        <f t="shared" ref="J69:J74" si="3">I69*G69</f>
        <v>1035.3613799999998</v>
      </c>
    </row>
    <row r="70" spans="1:10" ht="51" outlineLevel="1">
      <c r="B70" s="13" t="str">
        <f>'MEMORIA DE CALCULO'!A62</f>
        <v>7.3</v>
      </c>
      <c r="C70" s="49" t="str">
        <f>'MEMORIA DE CALCULO'!B62</f>
        <v>ED-50762</v>
      </c>
      <c r="D70" s="49" t="str">
        <f>'MEMORIA DE CALCULO'!C62</f>
        <v>SEINFRA</v>
      </c>
      <c r="E70" s="32" t="str">
        <f>'MEMORIA DE CALCULO'!D62</f>
        <v>REVESTIMENTO COM ARGAMASSA EM CAMADA ÚNICA, APLICADO
EM PAREDE, TRAÇO 1:3 (CIMENTO E AREIA), ESP. 20MM,
APLICAÇÃO MANUAL, INCLUSIVE ARGAMASSA COM PREPARO
MECANIZADO, EXCLUSIVE CHAPISCO</v>
      </c>
      <c r="F70" s="49" t="str">
        <f>'MEMORIA DE CALCULO'!E62</f>
        <v>m²</v>
      </c>
      <c r="G70" s="111">
        <f>'MEMORIA DE CALCULO'!F62</f>
        <v>202.1</v>
      </c>
      <c r="H70" s="28">
        <v>35.47</v>
      </c>
      <c r="I70" s="39">
        <f>H70+(H70*J9)</f>
        <v>43.440109</v>
      </c>
      <c r="J70" s="98">
        <f t="shared" si="3"/>
        <v>8779.2460288999991</v>
      </c>
    </row>
    <row r="71" spans="1:10" ht="51" outlineLevel="1">
      <c r="B71" s="13" t="str">
        <f>'MEMORIA DE CALCULO'!A63</f>
        <v>7.4</v>
      </c>
      <c r="C71" s="49" t="str">
        <f>'MEMORIA DE CALCULO'!B63</f>
        <v>ED-50763</v>
      </c>
      <c r="D71" s="49" t="str">
        <f>'MEMORIA DE CALCULO'!C63</f>
        <v>SEINFRA</v>
      </c>
      <c r="E71" s="32" t="str">
        <f>'MEMORIA DE CALCULO'!D63</f>
        <v>REVESTIMENTO COM ARGAMASSA EM CAMADA ÚNICA, APLICADO
EM TETO, TRAÇO 1:3 (CIMENTO E AREIA), ESP. 20MM, APLICAÇÃO
MANUAL, INCLUSIVE ARGAMASSA COM PREPARO MECANIZADO,
EXCLUSIVE CHAPISCO</v>
      </c>
      <c r="F71" s="49" t="str">
        <f>'MEMORIA DE CALCULO'!E63</f>
        <v>m²</v>
      </c>
      <c r="G71" s="111">
        <f>'MEMORIA DE CALCULO'!F63</f>
        <v>60</v>
      </c>
      <c r="H71" s="28">
        <v>37.770000000000003</v>
      </c>
      <c r="I71" s="39">
        <f>H71+(H71*J9)</f>
        <v>46.256919000000003</v>
      </c>
      <c r="J71" s="98">
        <f t="shared" si="3"/>
        <v>2775.4151400000001</v>
      </c>
    </row>
    <row r="72" spans="1:10" ht="51" outlineLevel="1">
      <c r="B72" s="13" t="str">
        <f>'MEMORIA DE CALCULO'!A64</f>
        <v>7.5</v>
      </c>
      <c r="C72" s="49" t="str">
        <f>'MEMORIA DE CALCULO'!B64</f>
        <v>ED-9081</v>
      </c>
      <c r="D72" s="49" t="str">
        <f>'MEMORIA DE CALCULO'!C64</f>
        <v>SEINFRA</v>
      </c>
      <c r="E72" s="32" t="str">
        <f>'MEMORIA DE CALCULO'!D64</f>
        <v>REVESTIMENTO COM CERÂMICA APLICADO EM PAREDE,ACABAMENTO ESMALTADO, AMBIENTE INTERNO/EXTERNO, PADRÃO EXTRA, DIMENSÃO DA PEÇA ATÉ 2025 CM2, PEI III, ASSENTAMENTO COM ARGAMASSA INDUSTRIALIZADA, INCLUSIVE REJUNTAMENTO</v>
      </c>
      <c r="F72" s="49" t="str">
        <f>'MEMORIA DE CALCULO'!E64</f>
        <v>m²</v>
      </c>
      <c r="G72" s="111">
        <f>'MEMORIA DE CALCULO'!F64</f>
        <v>144.89320000000001</v>
      </c>
      <c r="H72" s="28">
        <v>75.91</v>
      </c>
      <c r="I72" s="39">
        <f>H72+(H72*J9)</f>
        <v>92.966977</v>
      </c>
      <c r="J72" s="98">
        <f t="shared" si="3"/>
        <v>13470.2827918564</v>
      </c>
    </row>
    <row r="73" spans="1:10" ht="38.25" outlineLevel="1">
      <c r="B73" s="13" t="str">
        <f>'MEMORIA DE CALCULO'!A65</f>
        <v>7.6</v>
      </c>
      <c r="C73" s="49" t="str">
        <f>'MEMORIA DE CALCULO'!B65</f>
        <v>ED-28728</v>
      </c>
      <c r="D73" s="49" t="str">
        <f>'MEMORIA DE CALCULO'!C65</f>
        <v>SEINFRA</v>
      </c>
      <c r="E73" s="32" t="str">
        <f>'MEMORIA DE CALCULO'!D65</f>
        <v>FORRO EM RÉGUA DE PVC, LARGURA 20CM, NA COR BRANCA, INCLUSIVE ESTRUTURA DE FIXAÇÃO E PENDURAIS METÁLICOS E ACESSÓRIOS DE FIXAÇÃO, EXCLUSIVE RODAFORRO OU MOLDURA</v>
      </c>
      <c r="F73" s="49" t="str">
        <f>'MEMORIA DE CALCULO'!E65</f>
        <v>m²</v>
      </c>
      <c r="G73" s="111">
        <f>'MEMORIA DE CALCULO'!F65</f>
        <v>3.99</v>
      </c>
      <c r="H73" s="28">
        <v>59.51</v>
      </c>
      <c r="I73" s="39">
        <f>H73+(H73*J9)</f>
        <v>72.881896999999995</v>
      </c>
      <c r="J73" s="98">
        <f t="shared" si="3"/>
        <v>290.79876903000002</v>
      </c>
    </row>
    <row r="74" spans="1:10" ht="25.5" outlineLevel="1">
      <c r="B74" s="13" t="str">
        <f>'MEMORIA DE CALCULO'!A66</f>
        <v>7.7</v>
      </c>
      <c r="C74" s="49" t="str">
        <f>'MEMORIA DE CALCULO'!B66</f>
        <v>ED-28751</v>
      </c>
      <c r="D74" s="49" t="str">
        <f>'MEMORIA DE CALCULO'!C66</f>
        <v>SEINFRA</v>
      </c>
      <c r="E74" s="32" t="str">
        <f>'MEMORIA DE CALCULO'!D66</f>
        <v>RODAFORRO EM PVC, TIPO "U", NA COR BRANCA, PARA FORRO EM RÉGUA DE PVC, INCLUSIVE ACESSÓRIOS PARA FIXAÇÃO</v>
      </c>
      <c r="F74" s="49" t="str">
        <f>'MEMORIA DE CALCULO'!E66</f>
        <v>m</v>
      </c>
      <c r="G74" s="111">
        <f>'MEMORIA DE CALCULO'!F66</f>
        <v>8.5</v>
      </c>
      <c r="H74" s="28">
        <v>16.48</v>
      </c>
      <c r="I74" s="39">
        <f>H74+(H74*J9)</f>
        <v>20.183056000000001</v>
      </c>
      <c r="J74" s="98">
        <f t="shared" si="3"/>
        <v>171.55597600000002</v>
      </c>
    </row>
    <row r="75" spans="1:10" ht="51" outlineLevel="1">
      <c r="B75" s="13" t="str">
        <f>'MEMORIA DE CALCULO'!A67</f>
        <v>7.8</v>
      </c>
      <c r="C75" s="49" t="str">
        <f>'MEMORIA DE CALCULO'!B67</f>
        <v>ED-28533</v>
      </c>
      <c r="D75" s="49" t="str">
        <f>'MEMORIA DE CALCULO'!C67</f>
        <v>SEINFRA</v>
      </c>
      <c r="E75" s="32" t="str">
        <f>'MEMORIA DE CALCULO'!D67</f>
        <v>ANDAIME EM CAVALETE METÁLICO PARA FORRO OU SERVIÇO EM ALTURA INTERNO, COM CHAPA DE COMPENSADO E TÁBUA, COM REAPROVEITAMENTO, INCLUSIVE MONTAGEM/DESMONTAGEM E REMANEJAMENTO</v>
      </c>
      <c r="F75" s="49" t="str">
        <f>'MEMORIA DE CALCULO'!E67</f>
        <v>m²</v>
      </c>
      <c r="G75" s="111">
        <f>'MEMORIA DE CALCULO'!F67</f>
        <v>3.99</v>
      </c>
      <c r="H75" s="28">
        <v>1.68</v>
      </c>
      <c r="I75" s="39">
        <f>H75+(H75*J9)</f>
        <v>2.057496</v>
      </c>
      <c r="J75" s="98">
        <f t="shared" ref="J75" si="4">I75*G75</f>
        <v>8.2094090400000006</v>
      </c>
    </row>
    <row r="76" spans="1:10" ht="18.75" customHeight="1" outlineLevel="1">
      <c r="B76" s="126"/>
      <c r="C76" s="33"/>
      <c r="D76" s="33"/>
      <c r="E76" s="33"/>
      <c r="F76" s="33"/>
      <c r="G76" s="114" t="s">
        <v>51</v>
      </c>
      <c r="H76" s="48"/>
      <c r="I76" s="14"/>
      <c r="J76" s="104">
        <f>SUM(J68:J75)</f>
        <v>29045.590094026396</v>
      </c>
    </row>
    <row r="77" spans="1:10" ht="18.75" customHeight="1">
      <c r="B77" s="9"/>
      <c r="C77" s="9"/>
      <c r="D77" s="9"/>
      <c r="G77" s="108"/>
      <c r="H77" s="24"/>
      <c r="J77" s="37"/>
    </row>
    <row r="78" spans="1:10" ht="18.75" customHeight="1">
      <c r="B78" s="21">
        <v>8</v>
      </c>
      <c r="C78" s="21"/>
      <c r="D78" s="21"/>
      <c r="E78" s="135" t="s">
        <v>69</v>
      </c>
      <c r="F78" s="17"/>
      <c r="G78" s="116"/>
      <c r="H78" s="47"/>
      <c r="I78" s="17"/>
      <c r="J78" s="99"/>
    </row>
    <row r="79" spans="1:10" s="30" customFormat="1" ht="38.25" outlineLevel="1">
      <c r="A79" s="9"/>
      <c r="B79" s="13" t="str">
        <f>'MEMORIA DE CALCULO'!A70</f>
        <v>8.1</v>
      </c>
      <c r="C79" s="13" t="str">
        <f>'MEMORIA DE CALCULO'!B70</f>
        <v>ED-50568</v>
      </c>
      <c r="D79" s="13" t="str">
        <f>'MEMORIA DE CALCULO'!C70</f>
        <v>SEINFRA</v>
      </c>
      <c r="E79" s="32" t="str">
        <f>'MEMORIA DE CALCULO'!D70</f>
        <v>CONTRAPISO DESEMPENADO COM ARGAMASSA, TRAÇO 1:3 (
CIMENTO E AREIA), ESP. 30MM, INCLUSIVE ARGAMASSA COM
PREPARO MECANIZADO</v>
      </c>
      <c r="F79" s="13" t="str">
        <f>'MEMORIA DE CALCULO'!E70</f>
        <v>m²</v>
      </c>
      <c r="G79" s="111">
        <f>'MEMORIA DE CALCULO'!F70</f>
        <v>598.4</v>
      </c>
      <c r="H79" s="28">
        <v>46.7</v>
      </c>
      <c r="I79" s="39">
        <f>H79+(H79*J9)</f>
        <v>57.193490000000004</v>
      </c>
      <c r="J79" s="98">
        <f>I79*G79</f>
        <v>34224.584415999998</v>
      </c>
    </row>
    <row r="80" spans="1:10" s="30" customFormat="1" ht="25.5" outlineLevel="1">
      <c r="A80" s="9"/>
      <c r="B80" s="13" t="str">
        <f>'MEMORIA DE CALCULO'!A71</f>
        <v>8.2</v>
      </c>
      <c r="C80" s="13" t="str">
        <f>'MEMORIA DE CALCULO'!B71</f>
        <v>ED-51097</v>
      </c>
      <c r="D80" s="13" t="str">
        <f>'MEMORIA DE CALCULO'!C71</f>
        <v>SEINFRA</v>
      </c>
      <c r="E80" s="32" t="str">
        <f>'MEMORIA DE CALCULO'!D71</f>
        <v>COMPACTAÇÃO MANUAL DE ATERRO COM SOQUETE, INCLUSIVE ESPALHAMENTO MANUAL</v>
      </c>
      <c r="F80" s="13" t="str">
        <f>'MEMORIA DE CALCULO'!E71</f>
        <v>m³</v>
      </c>
      <c r="G80" s="111">
        <f>'MEMORIA DE CALCULO'!F71</f>
        <v>0.26519999999999999</v>
      </c>
      <c r="H80" s="28">
        <v>77.290000000000006</v>
      </c>
      <c r="I80" s="39">
        <f>H80+(H80*J9)</f>
        <v>94.657063000000008</v>
      </c>
      <c r="J80" s="98">
        <f>I80*G80</f>
        <v>25.103053107600001</v>
      </c>
    </row>
    <row r="81" spans="1:10" ht="38.25" outlineLevel="1">
      <c r="B81" s="13" t="str">
        <f>'MEMORIA DE CALCULO'!A72</f>
        <v>8.3</v>
      </c>
      <c r="C81" s="13">
        <f>'MEMORIA DE CALCULO'!B72</f>
        <v>94990</v>
      </c>
      <c r="D81" s="13" t="str">
        <f>'MEMORIA DE CALCULO'!C72</f>
        <v>SINAPI</v>
      </c>
      <c r="E81" s="32" t="str">
        <f>'MEMORIA DE CALCULO'!D72</f>
        <v>EXECUÇÃO DE PASSEIO (CALÇADA) OU PISO DE CONCRETO COM CONCRETO MOLDADO IN LOCO, FEITO EM OBRA, ACABAMENTO CONVENCIONAL, NÃO ARMADO. AF_08/2022</v>
      </c>
      <c r="F81" s="13" t="str">
        <f>'MEMORIA DE CALCULO'!E72</f>
        <v>m³</v>
      </c>
      <c r="G81" s="111">
        <f>'MEMORIA DE CALCULO'!F72</f>
        <v>6.2399999999999997E-2</v>
      </c>
      <c r="H81" s="28">
        <v>868.62</v>
      </c>
      <c r="I81" s="39">
        <f>H81+(H81*J9)</f>
        <v>1063.798914</v>
      </c>
      <c r="J81" s="98">
        <f>I81*G81</f>
        <v>66.381052233600002</v>
      </c>
    </row>
    <row r="82" spans="1:10" ht="25.5" outlineLevel="1">
      <c r="B82" s="13" t="str">
        <f>'MEMORIA DE CALCULO'!A73</f>
        <v>8.4</v>
      </c>
      <c r="C82" s="13">
        <f>'MEMORIA DE CALCULO'!B73</f>
        <v>102488</v>
      </c>
      <c r="D82" s="13" t="str">
        <f>'MEMORIA DE CALCULO'!C73</f>
        <v>SINAPI</v>
      </c>
      <c r="E82" s="32" t="str">
        <f>'MEMORIA DE CALCULO'!D73</f>
        <v>PREPARO DO PISO CIMENTADO PARA PINTURA - LIXAMENTO E LIMPEZA. AF_05/2021</v>
      </c>
      <c r="F82" s="13" t="str">
        <f>'MEMORIA DE CALCULO'!E73</f>
        <v>m²</v>
      </c>
      <c r="G82" s="111">
        <f>'MEMORIA DE CALCULO'!F73</f>
        <v>1196.8</v>
      </c>
      <c r="H82" s="28">
        <v>3.99</v>
      </c>
      <c r="I82" s="39">
        <f>H82+(H82*J9)</f>
        <v>4.8865530000000001</v>
      </c>
      <c r="J82" s="98">
        <f>I82*G82</f>
        <v>5848.2266303999995</v>
      </c>
    </row>
    <row r="83" spans="1:10" ht="25.5" outlineLevel="1">
      <c r="B83" s="13" t="str">
        <f>'MEMORIA DE CALCULO'!A74</f>
        <v>8.5</v>
      </c>
      <c r="C83" s="13" t="str">
        <f>'MEMORIA DE CALCULO'!B74</f>
        <v>ED-9071</v>
      </c>
      <c r="D83" s="13" t="str">
        <f>'MEMORIA DE CALCULO'!C74</f>
        <v>SEINFRA</v>
      </c>
      <c r="E83" s="32" t="str">
        <f>'MEMORIA DE CALCULO'!D74</f>
        <v>REVESTIMENTO NATADO LISO, ESP. 5MM, APLICAÇÃO COM DESEMPENADEIRA METÁLICA, INCLUSIVE PREPARO MECANIZADO</v>
      </c>
      <c r="F83" s="13" t="str">
        <f>'MEMORIA DE CALCULO'!E74</f>
        <v>m²</v>
      </c>
      <c r="G83" s="111">
        <f>'MEMORIA DE CALCULO'!F74</f>
        <v>77.08</v>
      </c>
      <c r="H83" s="28">
        <v>22.04</v>
      </c>
      <c r="I83" s="39">
        <f>H83+(H83*J9)</f>
        <v>26.992387999999998</v>
      </c>
      <c r="J83" s="98">
        <f t="shared" ref="J83:J85" si="5">I83*G83</f>
        <v>2080.5732670399998</v>
      </c>
    </row>
    <row r="84" spans="1:10" s="30" customFormat="1" ht="25.5" outlineLevel="1">
      <c r="A84" s="9"/>
      <c r="B84" s="13" t="str">
        <f>'MEMORIA DE CALCULO'!A75</f>
        <v>8.6</v>
      </c>
      <c r="C84" s="13" t="str">
        <f>'MEMORIA DE CALCULO'!B75</f>
        <v xml:space="preserve">ED-9934 </v>
      </c>
      <c r="D84" s="13" t="str">
        <f>'MEMORIA DE CALCULO'!C75</f>
        <v>SEINFRA</v>
      </c>
      <c r="E84" s="32" t="str">
        <f>'MEMORIA DE CALCULO'!D75</f>
        <v>PINTURA EPÓXI EM PISO, DUAS (2) DEMÃOS, INCLUSIVE UMA (1) DEMÃO DE PRIMER EPÓXI</v>
      </c>
      <c r="F84" s="13" t="str">
        <f>'MEMORIA DE CALCULO'!E75</f>
        <v>m²</v>
      </c>
      <c r="G84" s="111">
        <f>'MEMORIA DE CALCULO'!F75</f>
        <v>1031.8530000000001</v>
      </c>
      <c r="H84" s="28">
        <v>56.68</v>
      </c>
      <c r="I84" s="39">
        <f>H84+(H84*J9)</f>
        <v>69.415996000000007</v>
      </c>
      <c r="J84" s="98">
        <f t="shared" si="5"/>
        <v>71627.103720588013</v>
      </c>
    </row>
    <row r="85" spans="1:10" s="30" customFormat="1" ht="51" outlineLevel="1">
      <c r="A85" s="9"/>
      <c r="B85" s="13" t="str">
        <f>'MEMORIA DE CALCULO'!A76</f>
        <v>8.7</v>
      </c>
      <c r="C85" s="13" t="str">
        <f>'MEMORIA DE CALCULO'!B76</f>
        <v>ED-50542</v>
      </c>
      <c r="D85" s="13" t="str">
        <f>'MEMORIA DE CALCULO'!C76</f>
        <v>SEINFRA</v>
      </c>
      <c r="E85" s="32" t="str">
        <f>'MEMORIA DE CALCULO'!D76</f>
        <v>REVESTIMENTO COM CERÂMICA APLICADO EM PISO,
ACABAMENTO ESMALTADO, AMBIENTE INTERNO, PADRÃO EXTRA,
DIMENSÃO DA PEÇA ATÉ 2025 CM2, PEI V, ASSENTAMENTO COM
ARGAMASSA INDUSTRIALIZADA, INCLUSIVE REJUNTAMENTO</v>
      </c>
      <c r="F85" s="13" t="str">
        <f>'MEMORIA DE CALCULO'!E76</f>
        <v>m²</v>
      </c>
      <c r="G85" s="111">
        <f>'MEMORIA DE CALCULO'!F76</f>
        <v>63.14</v>
      </c>
      <c r="H85" s="28">
        <v>84.18</v>
      </c>
      <c r="I85" s="39">
        <f>H85+(H85*J9)</f>
        <v>103.095246</v>
      </c>
      <c r="J85" s="98">
        <f t="shared" si="5"/>
        <v>6509.4338324400005</v>
      </c>
    </row>
    <row r="86" spans="1:10" s="30" customFormat="1" ht="18.75" customHeight="1" outlineLevel="1">
      <c r="A86" s="9"/>
      <c r="B86" s="13" t="str">
        <f>'MEMORIA DE CALCULO'!A77</f>
        <v>8.8</v>
      </c>
      <c r="C86" s="13">
        <f>'MEMORIA DE CALCULO'!B77</f>
        <v>98689</v>
      </c>
      <c r="D86" s="13" t="str">
        <f>'MEMORIA DE CALCULO'!C77</f>
        <v>SINAPI</v>
      </c>
      <c r="E86" s="32" t="str">
        <f>'MEMORIA DE CALCULO'!D77</f>
        <v>SOLEIRA EM GRANITO, LARGURA 15 CM, ESPESSURA 2,0 CM. AF_09/2020</v>
      </c>
      <c r="F86" s="13" t="str">
        <f>'MEMORIA DE CALCULO'!E77</f>
        <v>m</v>
      </c>
      <c r="G86" s="111">
        <f>'MEMORIA DE CALCULO'!F77</f>
        <v>1.8</v>
      </c>
      <c r="H86" s="103">
        <v>92.41</v>
      </c>
      <c r="I86" s="39">
        <f>H86+(H86*J9)</f>
        <v>113.174527</v>
      </c>
      <c r="J86" s="98">
        <f t="shared" ref="J86" si="6">I86*G86</f>
        <v>203.71414859999999</v>
      </c>
    </row>
    <row r="87" spans="1:10" ht="18.75" customHeight="1" outlineLevel="1">
      <c r="B87" s="126"/>
      <c r="C87" s="33"/>
      <c r="D87" s="33"/>
      <c r="E87" s="33"/>
      <c r="F87" s="33"/>
      <c r="G87" s="114" t="s">
        <v>51</v>
      </c>
      <c r="H87" s="48"/>
      <c r="I87" s="39"/>
      <c r="J87" s="104">
        <f>SUM(J79:J86)</f>
        <v>120585.12012040922</v>
      </c>
    </row>
    <row r="88" spans="1:10" ht="18.75" customHeight="1">
      <c r="B88" s="9"/>
      <c r="C88" s="9"/>
      <c r="D88" s="9"/>
      <c r="G88" s="108"/>
      <c r="H88" s="24"/>
      <c r="J88" s="37"/>
    </row>
    <row r="89" spans="1:10" ht="18.75" customHeight="1">
      <c r="B89" s="21">
        <v>9</v>
      </c>
      <c r="C89" s="21"/>
      <c r="D89" s="21"/>
      <c r="E89" s="135" t="s">
        <v>70</v>
      </c>
      <c r="F89" s="17"/>
      <c r="G89" s="116"/>
      <c r="H89" s="47"/>
      <c r="I89" s="17"/>
      <c r="J89" s="99"/>
    </row>
    <row r="90" spans="1:10" ht="12.75" outlineLevel="1">
      <c r="B90" s="13" t="str">
        <f>'MEMORIA DE CALCULO'!A80</f>
        <v>9.1</v>
      </c>
      <c r="C90" s="13" t="str">
        <f>'MEMORIA DE CALCULO'!B80</f>
        <v>ED-50506</v>
      </c>
      <c r="D90" s="13" t="str">
        <f>'MEMORIA DE CALCULO'!C80</f>
        <v>SEINFRA</v>
      </c>
      <c r="E90" s="32" t="str">
        <f>'MEMORIA DE CALCULO'!D80</f>
        <v>LIXAMENTO MANUAL EM TETO PARA REMOÇÃO DE TINTA</v>
      </c>
      <c r="F90" s="13" t="str">
        <f>'MEMORIA DE CALCULO'!E80</f>
        <v>m²</v>
      </c>
      <c r="G90" s="111">
        <f>'MEMORIA DE CALCULO'!F80</f>
        <v>137.06220000000002</v>
      </c>
      <c r="H90" s="28">
        <v>3.86</v>
      </c>
      <c r="I90" s="39">
        <f>H90+(H90*J9)</f>
        <v>4.7273420000000002</v>
      </c>
      <c r="J90" s="98">
        <f>I90*G90</f>
        <v>647.9398946724001</v>
      </c>
    </row>
    <row r="91" spans="1:10" ht="12.75" outlineLevel="1">
      <c r="B91" s="13" t="str">
        <f>'MEMORIA DE CALCULO'!A81</f>
        <v>9.2</v>
      </c>
      <c r="C91" s="13" t="str">
        <f>'MEMORIA DE CALCULO'!B81</f>
        <v>ED-50505</v>
      </c>
      <c r="D91" s="13" t="str">
        <f>'MEMORIA DE CALCULO'!C81</f>
        <v>SEINFRA</v>
      </c>
      <c r="E91" s="32" t="str">
        <f>'MEMORIA DE CALCULO'!D81</f>
        <v>LIXAMENTO MANUAL EM PAREDE PARA REMOÇÃO DE TINTA</v>
      </c>
      <c r="F91" s="13" t="str">
        <f>'MEMORIA DE CALCULO'!E81</f>
        <v>m²</v>
      </c>
      <c r="G91" s="111">
        <f>'MEMORIA DE CALCULO'!F81</f>
        <v>641.71299999999997</v>
      </c>
      <c r="H91" s="28">
        <v>3.41</v>
      </c>
      <c r="I91" s="39">
        <f>H91+(H91*J9)</f>
        <v>4.1762269999999999</v>
      </c>
      <c r="J91" s="98">
        <f>I91*G91</f>
        <v>2679.939156851</v>
      </c>
    </row>
    <row r="92" spans="1:10" ht="25.5" outlineLevel="1">
      <c r="B92" s="13" t="str">
        <f>'MEMORIA DE CALCULO'!A82</f>
        <v>9.3</v>
      </c>
      <c r="C92" s="13" t="str">
        <f>'MEMORIA DE CALCULO'!B82</f>
        <v>ED-50513</v>
      </c>
      <c r="D92" s="13" t="str">
        <f>'MEMORIA DE CALCULO'!C82</f>
        <v>SEINFRA</v>
      </c>
      <c r="E92" s="32" t="str">
        <f>'MEMORIA DE CALCULO'!D82</f>
        <v>PINTURA COM RESINA ACRÍLICA EM CONCRETO, DUAS (2) DEMÃOS, COM APLICAÇÃO MANUAL, INCLUSIVE UMA (1) DEMÃO DE SELADOR ACRÍLICO</v>
      </c>
      <c r="F92" s="13" t="str">
        <f>'MEMORIA DE CALCULO'!E82</f>
        <v>m²</v>
      </c>
      <c r="G92" s="111">
        <f>'MEMORIA DE CALCULO'!F82</f>
        <v>128.26800000000003</v>
      </c>
      <c r="H92" s="28">
        <v>41.63</v>
      </c>
      <c r="I92" s="39">
        <f>H92+(H92*J9)</f>
        <v>50.984261000000004</v>
      </c>
      <c r="J92" s="98">
        <f t="shared" ref="J92:J96" si="7">I92*G92</f>
        <v>6539.6491899480015</v>
      </c>
    </row>
    <row r="93" spans="1:10" ht="25.5" outlineLevel="1">
      <c r="B93" s="13" t="str">
        <f>'MEMORIA DE CALCULO'!A83</f>
        <v>9.4</v>
      </c>
      <c r="C93" s="13" t="str">
        <f>'MEMORIA DE CALCULO'!B83</f>
        <v>ED-50451</v>
      </c>
      <c r="D93" s="13" t="str">
        <f>'MEMORIA DE CALCULO'!C83</f>
        <v>SEINFRA</v>
      </c>
      <c r="E93" s="32" t="str">
        <f>'MEMORIA DE CALCULO'!D83</f>
        <v>PINTURA ACRÍLICA EM PAREDE, DUAS (2) DEMÃOS, COM APLICAÇÃO MANUAL, EXCLUSIVE SELADOR ACRÍLICO E MASSA ACRÍLICA/CORRIDA (PVA)</v>
      </c>
      <c r="F93" s="13" t="str">
        <f>'MEMORIA DE CALCULO'!E83</f>
        <v>m²</v>
      </c>
      <c r="G93" s="111">
        <f>'MEMORIA DE CALCULO'!F83</f>
        <v>1884.9954000000002</v>
      </c>
      <c r="H93" s="28">
        <v>16.440000000000001</v>
      </c>
      <c r="I93" s="39">
        <f>H93+(H93*J9)</f>
        <v>20.134068000000003</v>
      </c>
      <c r="J93" s="98">
        <f t="shared" si="7"/>
        <v>37952.625563287213</v>
      </c>
    </row>
    <row r="94" spans="1:10" ht="25.5" outlineLevel="1">
      <c r="B94" s="13" t="str">
        <f>'MEMORIA DE CALCULO'!A84</f>
        <v>9.5</v>
      </c>
      <c r="C94" s="13" t="str">
        <f>'MEMORIA DE CALCULO'!B84</f>
        <v>ED-50452</v>
      </c>
      <c r="D94" s="13" t="str">
        <f>'MEMORIA DE CALCULO'!C84</f>
        <v>SEINFRA</v>
      </c>
      <c r="E94" s="32" t="str">
        <f>'MEMORIA DE CALCULO'!D84</f>
        <v>PINTURA ACRÍLICA EM TETO, DUAS (2) DEMÃOS, COM APLICAÇÃO MANUAL, EXCLUSIVE SELADOR ACRÍLICO E MASSA ACRÍLICA/CORRIDA (PVA)</v>
      </c>
      <c r="F94" s="13" t="str">
        <f>'MEMORIA DE CALCULO'!E84</f>
        <v>m²</v>
      </c>
      <c r="G94" s="111">
        <f>'MEMORIA DE CALCULO'!F84</f>
        <v>137.06220000000002</v>
      </c>
      <c r="H94" s="28">
        <v>20.68</v>
      </c>
      <c r="I94" s="39">
        <f>H94+(H94*J9)</f>
        <v>25.326796000000002</v>
      </c>
      <c r="J94" s="98">
        <f t="shared" si="7"/>
        <v>3471.3463787112005</v>
      </c>
    </row>
    <row r="95" spans="1:10" ht="38.25" outlineLevel="1">
      <c r="B95" s="13" t="str">
        <f>'MEMORIA DE CALCULO'!A85</f>
        <v>9.6</v>
      </c>
      <c r="C95" s="13" t="str">
        <f>'MEMORIA DE CALCULO'!B85</f>
        <v>ED-50495</v>
      </c>
      <c r="D95" s="13" t="str">
        <f>'MEMORIA DE CALCULO'!C85</f>
        <v>SEINFRA</v>
      </c>
      <c r="E95" s="32" t="str">
        <f>'MEMORIA DE CALCULO'!D85</f>
        <v>PINTURA ESMALTE BASE SOLVENTE EM SUPERFÍCIES METÁLICAS
, DUAS (2) DEMÃOS, COM APLICAÇÃO MANUAL, INCLUSIVE UMA (1)
DEMÃO DE FUNDO ANTICORROSIVO</v>
      </c>
      <c r="F95" s="13" t="str">
        <f>'MEMORIA DE CALCULO'!E85</f>
        <v>m²</v>
      </c>
      <c r="G95" s="111">
        <f>'MEMORIA DE CALCULO'!F85</f>
        <v>69.5</v>
      </c>
      <c r="H95" s="28">
        <v>35.270000000000003</v>
      </c>
      <c r="I95" s="39">
        <f>H95+(H95*J9)</f>
        <v>43.195169000000007</v>
      </c>
      <c r="J95" s="98">
        <f t="shared" si="7"/>
        <v>3002.0642455000007</v>
      </c>
    </row>
    <row r="96" spans="1:10" ht="38.25" outlineLevel="1">
      <c r="B96" s="13" t="str">
        <f>'MEMORIA DE CALCULO'!A86</f>
        <v>9.7</v>
      </c>
      <c r="C96" s="13">
        <f>'MEMORIA DE CALCULO'!B86</f>
        <v>100744</v>
      </c>
      <c r="D96" s="13" t="str">
        <f>'MEMORIA DE CALCULO'!C86</f>
        <v>SINAPI</v>
      </c>
      <c r="E96" s="32" t="str">
        <f>'MEMORIA DE CALCULO'!D86</f>
        <v>PINTURA COM TINTA ALQUÍDICA DE ACABAMENTO (ESMALTE SINTÉTICO ACETINADO) APLICADA A ROLO OU PINCEL SOBRE SUPERFÍCIES METÁLICAS (EXCETO PERFIL) EXECUTADO EM OBRA (POR DEMÃO). AF_01/2020</v>
      </c>
      <c r="F96" s="13" t="str">
        <f>'MEMORIA DE CALCULO'!E86</f>
        <v>m²</v>
      </c>
      <c r="G96" s="111">
        <f>'MEMORIA DE CALCULO'!F86</f>
        <v>1342.8944999999999</v>
      </c>
      <c r="H96" s="28">
        <v>29.01</v>
      </c>
      <c r="I96" s="39">
        <f>H96+(H96*J9)</f>
        <v>35.528547000000003</v>
      </c>
      <c r="J96" s="98">
        <f t="shared" si="7"/>
        <v>47711.090359291498</v>
      </c>
    </row>
    <row r="97" spans="1:10" ht="38.25" outlineLevel="1">
      <c r="B97" s="13" t="str">
        <f>'MEMORIA DE CALCULO'!A87</f>
        <v>9.8</v>
      </c>
      <c r="C97" s="13" t="str">
        <f>'MEMORIA DE CALCULO'!B87</f>
        <v>ED-19640</v>
      </c>
      <c r="D97" s="13" t="str">
        <f>'MEMORIA DE CALCULO'!C87</f>
        <v>SEINFRA</v>
      </c>
      <c r="E97" s="32" t="str">
        <f>'MEMORIA DE CALCULO'!D87</f>
        <v>PINTURA ESMALTE BASE SOLVENTE EM GUARDA CORPO, COM OU SEM CORRIMÃO, DUAS (2) DEMÃOS, INCLUSIVE UMA (1) DEMÃO DE FUNDO ANTICORROSIVO</v>
      </c>
      <c r="F97" s="13" t="str">
        <f>'MEMORIA DE CALCULO'!E87</f>
        <v>m²</v>
      </c>
      <c r="G97" s="111">
        <f>'MEMORIA DE CALCULO'!F87</f>
        <v>14.5</v>
      </c>
      <c r="H97" s="103">
        <v>39.25</v>
      </c>
      <c r="I97" s="39">
        <f>H97+(H97*J9)</f>
        <v>48.069474999999997</v>
      </c>
      <c r="J97" s="98">
        <f t="shared" ref="J97:J98" si="8">I97*G97</f>
        <v>697.00738749999994</v>
      </c>
    </row>
    <row r="98" spans="1:10" ht="38.25" outlineLevel="1">
      <c r="B98" s="13" t="str">
        <f>'MEMORIA DE CALCULO'!A88</f>
        <v>9.9</v>
      </c>
      <c r="C98" s="13" t="str">
        <f>'MEMORIA DE CALCULO'!B88</f>
        <v>ED-50496</v>
      </c>
      <c r="D98" s="13" t="str">
        <f>'MEMORIA DE CALCULO'!C88</f>
        <v>SEINFRA</v>
      </c>
      <c r="E98" s="32" t="str">
        <f>'MEMORIA DE CALCULO'!D88</f>
        <v>PINTURA ESMALTE BASE SOLVENTE EM TUBO GALVANIZADO, DUAS (2) DEMÃOS, COM APLICAÇÃO MANUAL, INCLUSIVE UMA (1) DEMÃO DE FUNDO ANTICORROSIVO</v>
      </c>
      <c r="F98" s="13" t="str">
        <f>'MEMORIA DE CALCULO'!E88</f>
        <v>m</v>
      </c>
      <c r="G98" s="111">
        <f>'MEMORIA DE CALCULO'!F88</f>
        <v>11.92</v>
      </c>
      <c r="H98" s="103">
        <v>10.49</v>
      </c>
      <c r="I98" s="39">
        <f>H98+(H98*J9)</f>
        <v>12.847103000000001</v>
      </c>
      <c r="J98" s="98">
        <f t="shared" si="8"/>
        <v>153.13746775999999</v>
      </c>
    </row>
    <row r="99" spans="1:10" ht="18.75" customHeight="1" outlineLevel="1">
      <c r="B99" s="126"/>
      <c r="C99" s="33"/>
      <c r="D99" s="33"/>
      <c r="E99" s="33"/>
      <c r="F99" s="33"/>
      <c r="G99" s="114" t="s">
        <v>51</v>
      </c>
      <c r="H99" s="48"/>
      <c r="I99" s="14"/>
      <c r="J99" s="104">
        <f>SUM(J90:J98)</f>
        <v>102854.7996435213</v>
      </c>
    </row>
    <row r="100" spans="1:10" s="30" customFormat="1" ht="18.75" customHeight="1">
      <c r="A100" s="9"/>
      <c r="B100" s="9"/>
      <c r="C100" s="9"/>
      <c r="D100" s="9"/>
      <c r="E100" s="7"/>
      <c r="F100" s="9"/>
      <c r="G100" s="108"/>
      <c r="H100" s="24"/>
      <c r="I100" s="5"/>
      <c r="J100" s="37"/>
    </row>
    <row r="101" spans="1:10" ht="18.75" customHeight="1">
      <c r="B101" s="21">
        <v>10</v>
      </c>
      <c r="C101" s="21"/>
      <c r="D101" s="21"/>
      <c r="E101" s="135" t="s">
        <v>13</v>
      </c>
      <c r="F101" s="17"/>
      <c r="G101" s="116"/>
      <c r="H101" s="47"/>
      <c r="I101" s="17"/>
      <c r="J101" s="99"/>
    </row>
    <row r="102" spans="1:10" s="30" customFormat="1" ht="63.75" outlineLevel="1">
      <c r="A102" s="9"/>
      <c r="B102" s="19" t="str">
        <f>'MEMORIA DE CALCULO'!A91</f>
        <v>10.1</v>
      </c>
      <c r="C102" s="19" t="str">
        <f>'MEMORIA DE CALCULO'!B91</f>
        <v>ED-50221</v>
      </c>
      <c r="D102" s="19" t="str">
        <f>'MEMORIA DE CALCULO'!C91</f>
        <v>SEINFRA</v>
      </c>
      <c r="E102" s="139" t="str">
        <f>'MEMORIA DE CALCULO'!D91</f>
        <v>PONTO DE EMBUTIR PARA ÁGUA FRIA EM TUBO DE PVC RÍGIDO
SOLDÁVEL, DN 20MM (1/2"), EMBUTIDO NA ALVENARIA COM
DISTÂNCIA DE ATÉ CINCO (5) METROS DA TOMADA DE ÁGUA,
INCLUSIVE CONEXÕES E FIXAÇÃO DO TUBO COM ENCHIMENTO
DO RASGO NA ALVENARIA/CONCRETO COM ARGAMASSA</v>
      </c>
      <c r="F102" s="19" t="str">
        <f>'MEMORIA DE CALCULO'!E91</f>
        <v>un</v>
      </c>
      <c r="G102" s="123">
        <f>'MEMORIA DE CALCULO'!F91</f>
        <v>4</v>
      </c>
      <c r="H102" s="28">
        <v>148.1</v>
      </c>
      <c r="I102" s="39">
        <f>H102+(H102*J9)</f>
        <v>181.37806999999998</v>
      </c>
      <c r="J102" s="98">
        <f>I102*G102</f>
        <v>725.51227999999992</v>
      </c>
    </row>
    <row r="103" spans="1:10" s="30" customFormat="1" ht="25.5" outlineLevel="1">
      <c r="A103" s="9"/>
      <c r="B103" s="19" t="str">
        <f>'MEMORIA DE CALCULO'!A92</f>
        <v>10.2</v>
      </c>
      <c r="C103" s="19">
        <f>'MEMORIA DE CALCULO'!B92</f>
        <v>89449</v>
      </c>
      <c r="D103" s="19" t="str">
        <f>'MEMORIA DE CALCULO'!C92</f>
        <v>SINAPI</v>
      </c>
      <c r="E103" s="139" t="str">
        <f>'MEMORIA DE CALCULO'!D92</f>
        <v>TUBO, PVC, SOLDÁVEL, DN 50MM, INSTALADO EM PRUMADA DE ÁGUA - FORNECIMENTO E INSTALAÇÃO. AF_06/2022</v>
      </c>
      <c r="F103" s="19" t="str">
        <f>'MEMORIA DE CALCULO'!E92</f>
        <v>m</v>
      </c>
      <c r="G103" s="123">
        <f>'MEMORIA DE CALCULO'!F92</f>
        <v>10</v>
      </c>
      <c r="H103" s="28">
        <v>18.45</v>
      </c>
      <c r="I103" s="39">
        <f>H103+(H103*J9)</f>
        <v>22.595714999999998</v>
      </c>
      <c r="J103" s="98">
        <f t="shared" ref="J103:J104" si="9">I103*G103</f>
        <v>225.95714999999998</v>
      </c>
    </row>
    <row r="104" spans="1:10" s="30" customFormat="1" ht="25.5" outlineLevel="1">
      <c r="A104" s="9"/>
      <c r="B104" s="19" t="str">
        <f>'MEMORIA DE CALCULO'!A93</f>
        <v>10.3</v>
      </c>
      <c r="C104" s="19">
        <f>'MEMORIA DE CALCULO'!B93</f>
        <v>89985</v>
      </c>
      <c r="D104" s="19" t="str">
        <f>'MEMORIA DE CALCULO'!C93</f>
        <v>SINAPI</v>
      </c>
      <c r="E104" s="139" t="str">
        <f>'MEMORIA DE CALCULO'!D93</f>
        <v>REGISTRO DE PRESSÃO BRUTO, LATÃO, ROSCÁVEL, 3/4", COM ACABAMENTO E CANOPLA CROMADOS - FORNECIMENTO E INSTALAÇÃO. AF_08/2021</v>
      </c>
      <c r="F104" s="19" t="str">
        <f>'MEMORIA DE CALCULO'!E93</f>
        <v>un</v>
      </c>
      <c r="G104" s="123">
        <f>'MEMORIA DE CALCULO'!F93</f>
        <v>6</v>
      </c>
      <c r="H104" s="28">
        <v>141.99</v>
      </c>
      <c r="I104" s="39">
        <f>H104+(H104*J9)</f>
        <v>173.89515300000002</v>
      </c>
      <c r="J104" s="98">
        <f t="shared" si="9"/>
        <v>1043.3709180000001</v>
      </c>
    </row>
    <row r="105" spans="1:10" s="30" customFormat="1" ht="18.75" customHeight="1" outlineLevel="1">
      <c r="A105" s="9"/>
      <c r="B105" s="126"/>
      <c r="C105" s="33"/>
      <c r="D105" s="33"/>
      <c r="E105" s="33"/>
      <c r="F105" s="33"/>
      <c r="G105" s="114" t="s">
        <v>51</v>
      </c>
      <c r="H105" s="48"/>
      <c r="I105" s="14"/>
      <c r="J105" s="100">
        <f>SUM(J102:J104)</f>
        <v>1994.8403479999999</v>
      </c>
    </row>
    <row r="106" spans="1:10" s="30" customFormat="1" ht="18.75" customHeight="1">
      <c r="A106" s="9"/>
      <c r="B106" s="9"/>
      <c r="C106" s="9"/>
      <c r="D106" s="9"/>
      <c r="E106" s="7"/>
      <c r="F106" s="9"/>
      <c r="G106" s="108"/>
      <c r="H106" s="24"/>
      <c r="I106" s="5"/>
      <c r="J106" s="37"/>
    </row>
    <row r="107" spans="1:10" s="30" customFormat="1" ht="18.75" customHeight="1">
      <c r="A107" s="9"/>
      <c r="B107" s="21">
        <v>11</v>
      </c>
      <c r="C107" s="21"/>
      <c r="D107" s="21"/>
      <c r="E107" s="135" t="s">
        <v>14</v>
      </c>
      <c r="F107" s="17"/>
      <c r="G107" s="116"/>
      <c r="H107" s="47"/>
      <c r="I107" s="17"/>
      <c r="J107" s="99"/>
    </row>
    <row r="108" spans="1:10" s="30" customFormat="1" ht="89.25" outlineLevel="1">
      <c r="A108" s="9"/>
      <c r="B108" s="31" t="str">
        <f>'MEMORIA DE CALCULO'!A96</f>
        <v>11.1</v>
      </c>
      <c r="C108" s="31" t="str">
        <f>'MEMORIA DE CALCULO'!B96</f>
        <v>ED-50223</v>
      </c>
      <c r="D108" s="31" t="str">
        <f>'MEMORIA DE CALCULO'!C96</f>
        <v>SEINFRA</v>
      </c>
      <c r="E108" s="32" t="str">
        <f>'MEMORIA DE CALCULO'!D96</f>
        <v>PONTO DE EMBUTIR PARA ESGOTO EM TUBO PVC RÍGIDO, PB -
SÉRIE NORMAL, DN 40MM (1.1/2"), EMBUTIDO NA ALVENARIA/PISO,
COM ALTURA (SAÍDA) DE 50CM DO PISO, COM DISTÂNCIA DE ATÉ
CINCO (5) METROS DO RAMAL DE ESGOTO, EXCLUSIVE
ESCAVAÇÃO, INCLUSIVE CONEXÕES E FIXAÇÃO DO TUBO COM
ENCHIMENTO DO RASGO NA ALVENARIA/CONCRETO COM
ARGAMASSA</v>
      </c>
      <c r="F108" s="31" t="str">
        <f>'MEMORIA DE CALCULO'!E96</f>
        <v>un</v>
      </c>
      <c r="G108" s="109">
        <f>'MEMORIA DE CALCULO'!F96</f>
        <v>3</v>
      </c>
      <c r="H108" s="28">
        <v>177.08</v>
      </c>
      <c r="I108" s="39">
        <f>H108+(H108*J9)</f>
        <v>216.86987600000003</v>
      </c>
      <c r="J108" s="98">
        <f>I108*G108</f>
        <v>650.60962800000016</v>
      </c>
    </row>
    <row r="109" spans="1:10" s="30" customFormat="1" ht="76.5" outlineLevel="1">
      <c r="A109" s="9"/>
      <c r="B109" s="31" t="str">
        <f>'MEMORIA DE CALCULO'!A97</f>
        <v>11.2</v>
      </c>
      <c r="C109" s="31" t="str">
        <f>'MEMORIA DE CALCULO'!B97</f>
        <v>ED-50224</v>
      </c>
      <c r="D109" s="31" t="str">
        <f>'MEMORIA DE CALCULO'!C97</f>
        <v>SEINFRA</v>
      </c>
      <c r="E109" s="32" t="str">
        <f>'MEMORIA DE CALCULO'!D97</f>
        <v>PONTO DE EMBUTIR PARA ESGOTO EM TUBO PVC RÍGIDO, PBV -
SÉRIE NORMAL, DN 50MM (2"), EMBUTIDO EM PISO COM
DISTÂNCIA DE ATÉ CINCO (5) METROS DO RAMAL DE ESGOTO,
EXCLUSIVE ESCAVAÇÃO, INCLUSIVE CONEXÕES E FIXAÇÃO DO
TUBO COM ENCHIMENTO DO RASGO NO CONCRETO COM
ARGAMASSA</v>
      </c>
      <c r="F109" s="31" t="str">
        <f>'MEMORIA DE CALCULO'!E97</f>
        <v>un</v>
      </c>
      <c r="G109" s="109">
        <f>'MEMORIA DE CALCULO'!F97</f>
        <v>3</v>
      </c>
      <c r="H109" s="28">
        <v>232.8</v>
      </c>
      <c r="I109" s="39">
        <f>H109+(H109*J9)</f>
        <v>285.11016000000001</v>
      </c>
      <c r="J109" s="98">
        <f t="shared" ref="J109:J110" si="10">I109*G109</f>
        <v>855.33048000000008</v>
      </c>
    </row>
    <row r="110" spans="1:10" s="30" customFormat="1" ht="63.75" outlineLevel="1">
      <c r="A110" s="9"/>
      <c r="B110" s="31" t="str">
        <f>'MEMORIA DE CALCULO'!A98</f>
        <v>11.3</v>
      </c>
      <c r="C110" s="31" t="str">
        <f>'MEMORIA DE CALCULO'!B98</f>
        <v>ED-50225</v>
      </c>
      <c r="D110" s="31" t="str">
        <f>'MEMORIA DE CALCULO'!C98</f>
        <v>SEINFRA</v>
      </c>
      <c r="E110" s="32" t="str">
        <f>'MEMORIA DE CALCULO'!D98</f>
        <v>PONTO DE EMBUTIR PARA ESGOTO EM TUBO PVC RÍGIDO, PBV -
SÉRIE NORMAL, DN 100MM (4"), EMBUTIDO EM PISO COM
DISTÂNCIA DE ATÉ CINCO (5) METROS DO RAMAL DE ESGOTO,
INCLUSIVE CONEXÕES E FIXAÇÃO DO TUBO COM ENCHIMENTO
DO RASGO NO CONCRETO COM ARGAMASSA</v>
      </c>
      <c r="F110" s="31" t="str">
        <f>'MEMORIA DE CALCULO'!E98</f>
        <v>un</v>
      </c>
      <c r="G110" s="109">
        <f>'MEMORIA DE CALCULO'!F98</f>
        <v>2</v>
      </c>
      <c r="H110" s="28">
        <v>324.25</v>
      </c>
      <c r="I110" s="39">
        <f>H110+(H110*J9)</f>
        <v>397.10897499999999</v>
      </c>
      <c r="J110" s="98">
        <f t="shared" si="10"/>
        <v>794.21794999999997</v>
      </c>
    </row>
    <row r="111" spans="1:10" s="30" customFormat="1" ht="25.5" outlineLevel="1">
      <c r="A111" s="9"/>
      <c r="B111" s="31" t="str">
        <f>'MEMORIA DE CALCULO'!A99</f>
        <v>11.4</v>
      </c>
      <c r="C111" s="31" t="str">
        <f>'MEMORIA DE CALCULO'!B99</f>
        <v>ED-5636</v>
      </c>
      <c r="D111" s="31" t="str">
        <f>'MEMORIA DE CALCULO'!C99</f>
        <v>SEINFRA</v>
      </c>
      <c r="E111" s="32" t="str">
        <f>'MEMORIA DE CALCULO'!D99</f>
        <v>RALO SIFONADO PVC CÔNICO COM SAÍDA ARTICULADA 100 X 40
MM COM GRELHA PVC</v>
      </c>
      <c r="F111" s="31" t="str">
        <f>'MEMORIA DE CALCULO'!E99</f>
        <v>un</v>
      </c>
      <c r="G111" s="109">
        <f>'MEMORIA DE CALCULO'!F99</f>
        <v>12</v>
      </c>
      <c r="H111" s="28">
        <v>51.68</v>
      </c>
      <c r="I111" s="39">
        <f>H111+(H111*J10)</f>
        <v>51.68</v>
      </c>
      <c r="J111" s="98">
        <f t="shared" ref="J111" si="11">I111*G111</f>
        <v>620.16</v>
      </c>
    </row>
    <row r="112" spans="1:10" s="30" customFormat="1" ht="18.75" customHeight="1" outlineLevel="1">
      <c r="A112" s="9"/>
      <c r="B112" s="126"/>
      <c r="C112" s="33"/>
      <c r="D112" s="33"/>
      <c r="E112" s="33"/>
      <c r="F112" s="33"/>
      <c r="G112" s="114" t="s">
        <v>51</v>
      </c>
      <c r="H112" s="48"/>
      <c r="I112" s="14"/>
      <c r="J112" s="104">
        <f>SUM(J108:J111)</f>
        <v>2920.3180579999998</v>
      </c>
    </row>
    <row r="113" spans="1:10" s="30" customFormat="1" ht="18.75" customHeight="1">
      <c r="A113" s="9"/>
      <c r="B113" s="9"/>
      <c r="C113" s="9"/>
      <c r="D113" s="9"/>
      <c r="E113" s="7"/>
      <c r="F113" s="9"/>
      <c r="G113" s="108"/>
      <c r="H113" s="24"/>
      <c r="I113" s="5"/>
      <c r="J113" s="37"/>
    </row>
    <row r="114" spans="1:10" s="30" customFormat="1" ht="18.75" customHeight="1">
      <c r="A114" s="9"/>
      <c r="B114" s="21">
        <v>12</v>
      </c>
      <c r="C114" s="21"/>
      <c r="D114" s="21"/>
      <c r="E114" s="135" t="s">
        <v>71</v>
      </c>
      <c r="F114" s="17"/>
      <c r="G114" s="116"/>
      <c r="H114" s="47"/>
      <c r="I114" s="17"/>
      <c r="J114" s="99"/>
    </row>
    <row r="115" spans="1:10" ht="38.25" outlineLevel="1">
      <c r="B115" s="31" t="str">
        <f>'MEMORIA DE CALCULO'!A102</f>
        <v>12.1</v>
      </c>
      <c r="C115" s="31">
        <f>'MEMORIA DE CALCULO'!B102</f>
        <v>95470</v>
      </c>
      <c r="D115" s="31" t="str">
        <f>'MEMORIA DE CALCULO'!C102</f>
        <v>SINAPI</v>
      </c>
      <c r="E115" s="32" t="str">
        <f>'MEMORIA DE CALCULO'!D102</f>
        <v>VASO SANITARIO SIFONADO CONVENCIONAL COM LOUÇA BRANCA, INCLUSO CONJUNTO DE LIGAÇÃO PARA BACIA SANITÁRIA AJUSTÁVEL - FORNECIMENTO E INSTALAÇÃO. AF_10/2016</v>
      </c>
      <c r="F115" s="31" t="str">
        <f>'MEMORIA DE CALCULO'!E102</f>
        <v>un</v>
      </c>
      <c r="G115" s="109">
        <f>'MEMORIA DE CALCULO'!F102</f>
        <v>6</v>
      </c>
      <c r="H115" s="28">
        <v>346.49</v>
      </c>
      <c r="I115" s="39">
        <f>H115+(H115*J9)</f>
        <v>424.34630300000003</v>
      </c>
      <c r="J115" s="98">
        <f>I115*G115</f>
        <v>2546.0778180000002</v>
      </c>
    </row>
    <row r="116" spans="1:10" ht="38.25" outlineLevel="1">
      <c r="B116" s="31" t="str">
        <f>'MEMORIA DE CALCULO'!A103</f>
        <v>12.2</v>
      </c>
      <c r="C116" s="31">
        <f>'MEMORIA DE CALCULO'!B103</f>
        <v>95472</v>
      </c>
      <c r="D116" s="31" t="str">
        <f>'MEMORIA DE CALCULO'!C103</f>
        <v>SINAPI</v>
      </c>
      <c r="E116" s="32" t="str">
        <f>'MEMORIA DE CALCULO'!D103</f>
        <v>VASO SANITARIO SIFONADO CONVENCIONAL PARA PCD SEM FURO FRONTAL COM LOUÇA BRANCA SEM ASSENTO, INCLUSO CONJUNTO DE LIGAÇÃO PARA BACIA SANITÁRIA AJUSTÁVEL - FORNECIMENTO E INSTALAÇÃO. AF_01/2020</v>
      </c>
      <c r="F116" s="31" t="str">
        <f>'MEMORIA DE CALCULO'!E103</f>
        <v>un</v>
      </c>
      <c r="G116" s="109">
        <f>'MEMORIA DE CALCULO'!F103</f>
        <v>2</v>
      </c>
      <c r="H116" s="28">
        <v>879.81</v>
      </c>
      <c r="I116" s="39">
        <f>H116+(H116*J9)</f>
        <v>1077.5033069999999</v>
      </c>
      <c r="J116" s="98">
        <f t="shared" ref="J116:J131" si="12">I116*G116</f>
        <v>2155.0066139999999</v>
      </c>
    </row>
    <row r="117" spans="1:10" ht="25.5" outlineLevel="1">
      <c r="B117" s="31" t="str">
        <f>'MEMORIA DE CALCULO'!A104</f>
        <v>12.3</v>
      </c>
      <c r="C117" s="31">
        <f>'MEMORIA DE CALCULO'!B104</f>
        <v>100858</v>
      </c>
      <c r="D117" s="31" t="str">
        <f>'MEMORIA DE CALCULO'!C104</f>
        <v>SINAPI</v>
      </c>
      <c r="E117" s="32" t="str">
        <f>'MEMORIA DE CALCULO'!D104</f>
        <v>MICTÓRIO SIFONADO LOUÇA BRANCA PADRÃO MÉDIO FORNECIMENTO E INSTALAÇÃO. AF_01/2020</v>
      </c>
      <c r="F117" s="31" t="str">
        <f>'MEMORIA DE CALCULO'!E104</f>
        <v>un</v>
      </c>
      <c r="G117" s="109">
        <f>'MEMORIA DE CALCULO'!F104</f>
        <v>1</v>
      </c>
      <c r="H117" s="28">
        <v>804.46</v>
      </c>
      <c r="I117" s="39">
        <f>H117+(H117*J9)</f>
        <v>985.22216200000003</v>
      </c>
      <c r="J117" s="98">
        <f t="shared" si="12"/>
        <v>985.22216200000003</v>
      </c>
    </row>
    <row r="118" spans="1:10" ht="25.5" outlineLevel="1">
      <c r="B118" s="31" t="str">
        <f>'MEMORIA DE CALCULO'!A105</f>
        <v>12.4</v>
      </c>
      <c r="C118" s="31">
        <f>'MEMORIA DE CALCULO'!B105</f>
        <v>99635</v>
      </c>
      <c r="D118" s="31" t="str">
        <f>'MEMORIA DE CALCULO'!C105</f>
        <v>SINAPI</v>
      </c>
      <c r="E118" s="32" t="str">
        <f>'MEMORIA DE CALCULO'!D105</f>
        <v>VÁLVULA DE DESCARGA METÁLICA, BASE 1 1/2", ACABAMENTO METALICO CROMADO- FORNECIMENTO E INSTALAÇÃO. AF_08/2021</v>
      </c>
      <c r="F118" s="31" t="str">
        <f>'MEMORIA DE CALCULO'!E105</f>
        <v>un</v>
      </c>
      <c r="G118" s="109">
        <f>'MEMORIA DE CALCULO'!F105</f>
        <v>8</v>
      </c>
      <c r="H118" s="28">
        <v>400.2</v>
      </c>
      <c r="I118" s="39">
        <f>H118+(H118*J9)</f>
        <v>490.12493999999998</v>
      </c>
      <c r="J118" s="98">
        <f t="shared" si="12"/>
        <v>3920.9995199999998</v>
      </c>
    </row>
    <row r="119" spans="1:10" ht="25.5" outlineLevel="1">
      <c r="B119" s="31" t="str">
        <f>'MEMORIA DE CALCULO'!A106</f>
        <v>12.5</v>
      </c>
      <c r="C119" s="31" t="str">
        <f>'MEMORIA DE CALCULO'!B106</f>
        <v>ED-50348</v>
      </c>
      <c r="D119" s="31" t="str">
        <f>'MEMORIA DE CALCULO'!C106</f>
        <v>SEINFRA</v>
      </c>
      <c r="E119" s="32" t="str">
        <f>'MEMORIA DE CALCULO'!D106</f>
        <v>VÁLVULA DE DESCARGA METÁLICA PARA MICTÓRIO COM FECHAMENTO AUTOMÁTICO, EXCLUSIVE MICTÓRIO</v>
      </c>
      <c r="F119" s="31" t="str">
        <f>'MEMORIA DE CALCULO'!E106</f>
        <v>un</v>
      </c>
      <c r="G119" s="109">
        <f>'MEMORIA DE CALCULO'!F106</f>
        <v>1</v>
      </c>
      <c r="H119" s="28">
        <v>284.23</v>
      </c>
      <c r="I119" s="39">
        <f>H119+(H119*J9)</f>
        <v>348.09648100000004</v>
      </c>
      <c r="J119" s="98">
        <f t="shared" si="12"/>
        <v>348.09648100000004</v>
      </c>
    </row>
    <row r="120" spans="1:10" ht="38.25" outlineLevel="1">
      <c r="B120" s="31" t="str">
        <f>'MEMORIA DE CALCULO'!A107</f>
        <v>12.6</v>
      </c>
      <c r="C120" s="31">
        <f>'MEMORIA DE CALCULO'!B107</f>
        <v>86937</v>
      </c>
      <c r="D120" s="31" t="str">
        <f>'MEMORIA DE CALCULO'!C107</f>
        <v>SINAPI</v>
      </c>
      <c r="E120" s="32" t="str">
        <f>'MEMORIA DE CALCULO'!D107</f>
        <v>CUBA DE EMBUTIR OVAL EM LOUÇA BRANCA, 35 X 50CM OU EQUIVALENTE, INCLUSO VÁLVULA EM METAL CROMADO E SIFÃO FLEXÍVEL EM PVC - FORNECIMENTO E INSTALAÇÃO. AF_01/2020</v>
      </c>
      <c r="F120" s="31" t="str">
        <f>'MEMORIA DE CALCULO'!E107</f>
        <v>un</v>
      </c>
      <c r="G120" s="109">
        <f>'MEMORIA DE CALCULO'!F107</f>
        <v>4</v>
      </c>
      <c r="H120" s="28">
        <v>261.41000000000003</v>
      </c>
      <c r="I120" s="39">
        <f>H120+(H120*J9)</f>
        <v>320.14882700000004</v>
      </c>
      <c r="J120" s="98">
        <f t="shared" si="12"/>
        <v>1280.5953080000002</v>
      </c>
    </row>
    <row r="121" spans="1:10" ht="63.75" outlineLevel="1">
      <c r="B121" s="31" t="str">
        <f>'MEMORIA DE CALCULO'!A108</f>
        <v>12.7</v>
      </c>
      <c r="C121" s="31" t="str">
        <f>'MEMORIA DE CALCULO'!B108</f>
        <v>ED-50283</v>
      </c>
      <c r="D121" s="31" t="str">
        <f>'MEMORIA DE CALCULO'!C108</f>
        <v>SINAPI</v>
      </c>
      <c r="E121" s="32" t="str">
        <f>'MEMORIA DE CALCULO'!D108</f>
        <v>LAVATÓRIO DE LOUÇA BRANCA SEM COLUNA, TAMANHO MÉDIO,
INCLUSIVE ACESSÓRIOS DE FIXAÇÃO, VÁLVULA DE ESCOAMENTO
DE METAL COM ACABAMENTO CROMADO, SIFÃO DE METAL TIPO
COPO COM ACABAMENTO CROMADO E REJUNTAMENTO,
EXCLUSIVE TORNEIRA E ENGATE FLEXÍVEL</v>
      </c>
      <c r="F121" s="31" t="str">
        <f>'MEMORIA DE CALCULO'!E108</f>
        <v>un</v>
      </c>
      <c r="G121" s="109">
        <f>'MEMORIA DE CALCULO'!F108</f>
        <v>4</v>
      </c>
      <c r="H121" s="28">
        <v>528.5</v>
      </c>
      <c r="I121" s="39">
        <f>H121+(H121*J9)</f>
        <v>647.25395000000003</v>
      </c>
      <c r="J121" s="98">
        <f t="shared" si="12"/>
        <v>2589.0158000000001</v>
      </c>
    </row>
    <row r="122" spans="1:10" ht="76.5" outlineLevel="1">
      <c r="B122" s="31" t="str">
        <f>'MEMORIA DE CALCULO'!A109</f>
        <v>12.8</v>
      </c>
      <c r="C122" s="31" t="str">
        <f>'MEMORIA DE CALCULO'!B109</f>
        <v>ED-2552</v>
      </c>
      <c r="D122" s="31" t="str">
        <f>'MEMORIA DE CALCULO'!C109</f>
        <v>SEINFRA</v>
      </c>
      <c r="E122" s="32" t="str">
        <f>'MEMORIA DE CALCULO'!D109</f>
        <v>LAVATÓRIO DE CANTO DE LOUÇA BRANCA SEM COLUNA,
TAMANHO PEQUENO, INCLUSIVE ACESSÓRIOS DE FIXAÇÃO COM
PARAFUSO CASTELO, VÁLVULA DE ESCOAMENTO DE METAL COM
ACABAMENTO CROMADO, SIFÃO DE METAL TIPO COPO COM
ACABAMENTO CROMADO, E REJUNTAMENTO, EXCLUSIVE
TORNEIRA E ENGATE FLEXÍVEL</v>
      </c>
      <c r="F122" s="31" t="str">
        <f>'MEMORIA DE CALCULO'!E109</f>
        <v>un</v>
      </c>
      <c r="G122" s="109">
        <f>'MEMORIA DE CALCULO'!F109</f>
        <v>1</v>
      </c>
      <c r="H122" s="28">
        <v>624.4</v>
      </c>
      <c r="I122" s="39">
        <f>H122+(H122*J9)</f>
        <v>764.70267999999999</v>
      </c>
      <c r="J122" s="98">
        <f t="shared" si="12"/>
        <v>764.70267999999999</v>
      </c>
    </row>
    <row r="123" spans="1:10" ht="25.5" outlineLevel="1">
      <c r="B123" s="31" t="str">
        <f>'MEMORIA DE CALCULO'!A110</f>
        <v>12.9</v>
      </c>
      <c r="C123" s="31">
        <f>'MEMORIA DE CALCULO'!B110</f>
        <v>100860</v>
      </c>
      <c r="D123" s="31" t="str">
        <f>'MEMORIA DE CALCULO'!C110</f>
        <v>SINAPI</v>
      </c>
      <c r="E123" s="32" t="str">
        <f>'MEMORIA DE CALCULO'!D110</f>
        <v>CHUVEIRO ELÉTRICO COMUM CORPO PLÁSTICO, TIPO DUCHA FORNECIMENTO E INSTALAÇÃO. AF_01/2020</v>
      </c>
      <c r="F123" s="31" t="str">
        <f>'MEMORIA DE CALCULO'!E110</f>
        <v>un</v>
      </c>
      <c r="G123" s="109">
        <f>'MEMORIA DE CALCULO'!F110</f>
        <v>6</v>
      </c>
      <c r="H123" s="28">
        <v>103.47</v>
      </c>
      <c r="I123" s="39">
        <f>H123+(H123*J9)</f>
        <v>126.71970899999999</v>
      </c>
      <c r="J123" s="98">
        <f t="shared" si="12"/>
        <v>760.31825400000002</v>
      </c>
    </row>
    <row r="124" spans="1:10" ht="25.5" outlineLevel="1">
      <c r="B124" s="31" t="str">
        <f>'MEMORIA DE CALCULO'!A111</f>
        <v>12.10</v>
      </c>
      <c r="C124" s="31">
        <f>'MEMORIA DE CALCULO'!B111</f>
        <v>95544</v>
      </c>
      <c r="D124" s="31" t="str">
        <f>'MEMORIA DE CALCULO'!C111</f>
        <v>SINAPI</v>
      </c>
      <c r="E124" s="32" t="str">
        <f>'MEMORIA DE CALCULO'!D111</f>
        <v>PAPELEIRA DE PAREDE EM METAL CROMADO SEM TAMPA, INCLUSO FIXAÇÃO. AF_01/2020</v>
      </c>
      <c r="F124" s="31" t="str">
        <f>'MEMORIA DE CALCULO'!E111</f>
        <v>un</v>
      </c>
      <c r="G124" s="109">
        <f>'MEMORIA DE CALCULO'!F111</f>
        <v>8</v>
      </c>
      <c r="H124" s="28">
        <v>42.65</v>
      </c>
      <c r="I124" s="39">
        <f>H124+(H124*J9)</f>
        <v>52.233454999999999</v>
      </c>
      <c r="J124" s="98">
        <f t="shared" si="12"/>
        <v>417.86763999999999</v>
      </c>
    </row>
    <row r="125" spans="1:10" ht="25.5" outlineLevel="1">
      <c r="B125" s="31" t="str">
        <f>'MEMORIA DE CALCULO'!A112</f>
        <v>12.11</v>
      </c>
      <c r="C125" s="31">
        <f>'MEMORIA DE CALCULO'!B112</f>
        <v>95547</v>
      </c>
      <c r="D125" s="31" t="str">
        <f>'MEMORIA DE CALCULO'!C112</f>
        <v>SINAPI</v>
      </c>
      <c r="E125" s="32" t="str">
        <f>'MEMORIA DE CALCULO'!D112</f>
        <v>SABONETEIRA PLASTICA TIPO DISPENSER PARA SABONETE LIQUIDO COM RESERVATORIO 800 A 1500 ML, INCLUSO FIXAÇÃO. AF_01/2020</v>
      </c>
      <c r="F125" s="31" t="str">
        <f>'MEMORIA DE CALCULO'!E112</f>
        <v>un</v>
      </c>
      <c r="G125" s="109">
        <f>'MEMORIA DE CALCULO'!F112</f>
        <v>7</v>
      </c>
      <c r="H125" s="28">
        <v>53.1</v>
      </c>
      <c r="I125" s="39">
        <f>H125+(H125*J9)</f>
        <v>65.031570000000002</v>
      </c>
      <c r="J125" s="98">
        <f t="shared" si="12"/>
        <v>455.22099000000003</v>
      </c>
    </row>
    <row r="126" spans="1:10" ht="38.25" outlineLevel="1">
      <c r="B126" s="31" t="str">
        <f>'MEMORIA DE CALCULO'!A113</f>
        <v>12.12</v>
      </c>
      <c r="C126" s="31" t="str">
        <f>'MEMORIA DE CALCULO'!B113</f>
        <v>ED-50329</v>
      </c>
      <c r="D126" s="31" t="str">
        <f>'MEMORIA DE CALCULO'!C113</f>
        <v>SEINFRA</v>
      </c>
      <c r="E126" s="32" t="str">
        <f>'MEMORIA DE CALCULO'!D113</f>
        <v>TORNEIRA METÁLICA PARA LAVATÓRIO, FECHAMENTO AUTOMÁTICO, ACABAMENTO CROMADO, COM AREJADOR, APLICAÇÃO DE MESA, INCLUSIVE ENGATE FLEXÍVEL METÁLICO</v>
      </c>
      <c r="F126" s="31" t="str">
        <f>'MEMORIA DE CALCULO'!E113</f>
        <v>un</v>
      </c>
      <c r="G126" s="109">
        <f>'MEMORIA DE CALCULO'!F113</f>
        <v>9</v>
      </c>
      <c r="H126" s="28">
        <v>222.8</v>
      </c>
      <c r="I126" s="39">
        <f>H126+(H126*J9)</f>
        <v>272.86315999999999</v>
      </c>
      <c r="J126" s="98">
        <f t="shared" si="12"/>
        <v>2455.7684399999998</v>
      </c>
    </row>
    <row r="127" spans="1:10" ht="38.25" outlineLevel="1">
      <c r="B127" s="31" t="str">
        <f>'MEMORIA DE CALCULO'!A114</f>
        <v>12.13</v>
      </c>
      <c r="C127" s="31" t="str">
        <f>'MEMORIA DE CALCULO'!B114</f>
        <v>ED-50324</v>
      </c>
      <c r="D127" s="31" t="str">
        <f>'MEMORIA DE CALCULO'!C114</f>
        <v>SEINFRA</v>
      </c>
      <c r="E127" s="32" t="str">
        <f>'MEMORIA DE CALCULO'!D114</f>
        <v>TORNEIRA METÁLICA PARA PIA, BICA MÓVEL, ABERTURA 1/4 DE
VOLTA, ACABAMENTO CROMADO, COM AREJADOR, APLICAÇÃO
DE MESA, INCLUSIVE ENGATE FLEXÍVEL METÁLICO</v>
      </c>
      <c r="F127" s="31" t="str">
        <f>'MEMORIA DE CALCULO'!E114</f>
        <v>un</v>
      </c>
      <c r="G127" s="109">
        <f>'MEMORIA DE CALCULO'!F114</f>
        <v>1</v>
      </c>
      <c r="H127" s="28">
        <v>184.06</v>
      </c>
      <c r="I127" s="39">
        <f>H127+(H127*J9)</f>
        <v>225.418282</v>
      </c>
      <c r="J127" s="98">
        <f t="shared" si="12"/>
        <v>225.418282</v>
      </c>
    </row>
    <row r="128" spans="1:10" ht="38.25" outlineLevel="1">
      <c r="B128" s="31" t="str">
        <f>'MEMORIA DE CALCULO'!A115</f>
        <v>12.14</v>
      </c>
      <c r="C128" s="31" t="str">
        <f>'MEMORIA DE CALCULO'!B115</f>
        <v>ED-48182</v>
      </c>
      <c r="D128" s="31" t="str">
        <f>'MEMORIA DE CALCULO'!C115</f>
        <v>SEINFRA</v>
      </c>
      <c r="E128" s="32" t="str">
        <f>'MEMORIA DE CALCULO'!D115</f>
        <v>DISTRIBUIDOR/DISPENSER PARA PORTA PAPEL TOALHA PARA
INTERFOLHAS DE DUAS (2) OU TRÊS (3) DOBRAS, EM PLÁSTICO,
INCLUSIVE ACESSÓRIOS PARA FIXAÇÃO</v>
      </c>
      <c r="F128" s="31" t="str">
        <f>'MEMORIA DE CALCULO'!E115</f>
        <v>un</v>
      </c>
      <c r="G128" s="109">
        <f>'MEMORIA DE CALCULO'!F115</f>
        <v>7</v>
      </c>
      <c r="H128" s="28">
        <v>72.33</v>
      </c>
      <c r="I128" s="39">
        <f>H128+(H128*J9)</f>
        <v>88.582550999999995</v>
      </c>
      <c r="J128" s="98">
        <f t="shared" si="12"/>
        <v>620.07785699999999</v>
      </c>
    </row>
    <row r="129" spans="1:10" ht="51" outlineLevel="1">
      <c r="B129" s="31" t="str">
        <f>'MEMORIA DE CALCULO'!A116</f>
        <v>12.15</v>
      </c>
      <c r="C129" s="31" t="str">
        <f>'MEMORIA DE CALCULO'!B116</f>
        <v>ED-48163</v>
      </c>
      <c r="D129" s="31" t="str">
        <f>'MEMORIA DE CALCULO'!C116</f>
        <v>SEINFRA</v>
      </c>
      <c r="E129" s="32" t="str">
        <f>'MEMORIA DE CALCULO'!D116</f>
        <v>BARRA DE APOIO EM AÇO INOX POLIDO RETA, DIÂMETRO DE 1.1/
4", PARA ACESSIBILIDADE (PMR/PCR), COMPRIMENTO 40CM,
INSTALADO EM PORTA/PAREDE, INCLUSIVE ACESSÓRIOS PARA
FIXAÇÃO</v>
      </c>
      <c r="F129" s="31" t="str">
        <f>'MEMORIA DE CALCULO'!E116</f>
        <v>un</v>
      </c>
      <c r="G129" s="109">
        <f>'MEMORIA DE CALCULO'!F116</f>
        <v>6</v>
      </c>
      <c r="H129" s="28">
        <v>183.58</v>
      </c>
      <c r="I129" s="39">
        <f>H129+(H129*J9)</f>
        <v>224.83042600000002</v>
      </c>
      <c r="J129" s="98">
        <f t="shared" si="12"/>
        <v>1348.9825560000002</v>
      </c>
    </row>
    <row r="130" spans="1:10" ht="25.5" outlineLevel="1">
      <c r="B130" s="31" t="str">
        <f>'MEMORIA DE CALCULO'!A117</f>
        <v>12.16</v>
      </c>
      <c r="C130" s="31">
        <f>'MEMORIA DE CALCULO'!B117</f>
        <v>100867</v>
      </c>
      <c r="D130" s="31" t="str">
        <f>'MEMORIA DE CALCULO'!C117</f>
        <v>SINAPI</v>
      </c>
      <c r="E130" s="32" t="str">
        <f>'MEMORIA DE CALCULO'!D117</f>
        <v>BARRA DE APOIO RETA, EM ACO INOX POLIDO, COMPRIMENTO 70 CM, FIXADA NAPAREDE - FORNECIMENTO E INSTALAÇÃO. AF_01/2020</v>
      </c>
      <c r="F130" s="31" t="str">
        <f>'MEMORIA DE CALCULO'!E117</f>
        <v>un</v>
      </c>
      <c r="G130" s="109">
        <f>'MEMORIA DE CALCULO'!F117</f>
        <v>2</v>
      </c>
      <c r="H130" s="28">
        <v>358.18</v>
      </c>
      <c r="I130" s="39">
        <f>H130+(H130*J9)</f>
        <v>438.66304600000001</v>
      </c>
      <c r="J130" s="98">
        <f t="shared" si="12"/>
        <v>877.32609200000002</v>
      </c>
    </row>
    <row r="131" spans="1:10" ht="25.5" outlineLevel="1">
      <c r="B131" s="31" t="str">
        <f>'MEMORIA DE CALCULO'!A118</f>
        <v>12.17</v>
      </c>
      <c r="C131" s="31">
        <f>'MEMORIA DE CALCULO'!B118</f>
        <v>100868</v>
      </c>
      <c r="D131" s="31" t="str">
        <f>'MEMORIA DE CALCULO'!C118</f>
        <v>SINAPI</v>
      </c>
      <c r="E131" s="32" t="str">
        <f>'MEMORIA DE CALCULO'!D118</f>
        <v>BARRA DE APOIO RETA, EM ACO INOX POLIDO, COMPRIMENTO 80 CM, FIXADA NA PAREDE - FORNECIMENTO E INSTALAÇÃO. AF_01/2020</v>
      </c>
      <c r="F131" s="31" t="str">
        <f>'MEMORIA DE CALCULO'!E118</f>
        <v>un</v>
      </c>
      <c r="G131" s="109">
        <f>'MEMORIA DE CALCULO'!F118</f>
        <v>4</v>
      </c>
      <c r="H131" s="28">
        <v>370.82</v>
      </c>
      <c r="I131" s="39">
        <f>H131+(H131*J9)</f>
        <v>454.14325400000001</v>
      </c>
      <c r="J131" s="98">
        <f t="shared" si="12"/>
        <v>1816.5730160000001</v>
      </c>
    </row>
    <row r="132" spans="1:10" ht="38.25" outlineLevel="1">
      <c r="B132" s="31" t="str">
        <f>'MEMORIA DE CALCULO'!A119</f>
        <v>12.18</v>
      </c>
      <c r="C132" s="31" t="str">
        <f>'MEMORIA DE CALCULO'!B119</f>
        <v>ED-48167</v>
      </c>
      <c r="D132" s="31" t="str">
        <f>'MEMORIA DE CALCULO'!C119</f>
        <v>SEINFRA</v>
      </c>
      <c r="E132" s="32" t="str">
        <f>'MEMORIA DE CALCULO'!D119</f>
        <v>BARRA DE APOIO EM AÇO INOX POLIDO PARA LAVATÓRIO DE
CANTO, DIÂMETRO DE 1.1/4", PARA ACESSIBILIDADE (PMR/PCR),
INSTALADO EM PAREDE, INCLUSIVE ACESSÓRIOS PARA FIXAÇÃO</v>
      </c>
      <c r="F132" s="31" t="str">
        <f>'MEMORIA DE CALCULO'!E119</f>
        <v>un</v>
      </c>
      <c r="G132" s="109">
        <f>'MEMORIA DE CALCULO'!F119</f>
        <v>1</v>
      </c>
      <c r="H132" s="28">
        <v>183.13</v>
      </c>
      <c r="I132" s="39">
        <f>H132+(H132*J9)</f>
        <v>224.27931100000001</v>
      </c>
      <c r="J132" s="98">
        <f t="shared" ref="J132" si="13">I132*G132</f>
        <v>224.27931100000001</v>
      </c>
    </row>
    <row r="133" spans="1:10" ht="18.75" customHeight="1" outlineLevel="1">
      <c r="B133" s="126"/>
      <c r="C133" s="33"/>
      <c r="D133" s="33"/>
      <c r="E133" s="33"/>
      <c r="F133" s="33"/>
      <c r="G133" s="114" t="s">
        <v>51</v>
      </c>
      <c r="H133" s="48"/>
      <c r="I133" s="14"/>
      <c r="J133" s="104">
        <f>SUM(J115:J132)</f>
        <v>23791.548820999997</v>
      </c>
    </row>
    <row r="134" spans="1:10" ht="18.75" customHeight="1">
      <c r="B134" s="9"/>
      <c r="C134" s="9"/>
      <c r="D134" s="9"/>
      <c r="G134" s="108"/>
      <c r="H134" s="24"/>
      <c r="J134" s="37"/>
    </row>
    <row r="135" spans="1:10" s="30" customFormat="1" ht="18.75" customHeight="1">
      <c r="A135" s="9"/>
      <c r="B135" s="21">
        <v>13</v>
      </c>
      <c r="C135" s="21"/>
      <c r="D135" s="21"/>
      <c r="E135" s="135" t="s">
        <v>302</v>
      </c>
      <c r="F135" s="17"/>
      <c r="G135" s="116"/>
      <c r="H135" s="47"/>
      <c r="I135" s="17"/>
      <c r="J135" s="99"/>
    </row>
    <row r="136" spans="1:10" s="30" customFormat="1" ht="127.5" outlineLevel="1">
      <c r="A136" s="9"/>
      <c r="B136" s="13" t="str">
        <f>'MEMORIA DE CALCULO'!A122</f>
        <v>13.1</v>
      </c>
      <c r="C136" s="13" t="str">
        <f>'MEMORIA DE CALCULO'!B122</f>
        <v>ED-50232</v>
      </c>
      <c r="D136" s="13" t="str">
        <f>'MEMORIA DE CALCULO'!C122</f>
        <v>SEINFRA</v>
      </c>
      <c r="E136" s="32" t="str">
        <f>'MEMORIA DE CALCULO'!D122</f>
        <v>PONTO DE EMBUTIR PARA UMA (1) TOMADA PADRÃO, TRÊS (3)
POLOS (2P+T/10A-250V), COM PLACA 4"X2" DE UM (1) POSTO, COM
ELETRODUTO FLEXÍVEL CORRUGADO, ANTI-CHAMA, DN 25MM (3/
4"), EMBUTIDO NA ALVENARIA E CABO DE COBRE FLEXÍVEL,
CLASSE 5, ISOLAMENTO TIPO LSHF/ATOX, NÃO HALOGENADO,
SEÇÃO 2,5MM2 (70°C-450/750V), COM DISTÂNCIA DE ATÉ DEZ (10)
METROS DO PONTO DE DERIVAÇÃO, INCLUSIVE CAIXA DE
LIGAÇÃO, SUPORTE E FIXAÇÃO DO ELETRODUTO COM
ENCHIMENTO DO RASGO NA ALVENARIA/CONCRETO COM
ARGAMASSA</v>
      </c>
      <c r="F136" s="13" t="str">
        <f>'MEMORIA DE CALCULO'!E122</f>
        <v>un</v>
      </c>
      <c r="G136" s="111">
        <f>'MEMORIA DE CALCULO'!F122</f>
        <v>1</v>
      </c>
      <c r="H136" s="28">
        <v>294.32</v>
      </c>
      <c r="I136" s="39">
        <f>H136+(H136*J9)</f>
        <v>360.45370400000002</v>
      </c>
      <c r="J136" s="98">
        <f>I136*G136</f>
        <v>360.45370400000002</v>
      </c>
    </row>
    <row r="137" spans="1:10" s="30" customFormat="1" ht="25.5" outlineLevel="1">
      <c r="A137" s="9"/>
      <c r="B137" s="13" t="str">
        <f>'MEMORIA DE CALCULO'!A123</f>
        <v>13.2</v>
      </c>
      <c r="C137" s="13">
        <f>'MEMORIA DE CALCULO'!B123</f>
        <v>91953</v>
      </c>
      <c r="D137" s="13" t="str">
        <f>'MEMORIA DE CALCULO'!C123</f>
        <v>SINAPI</v>
      </c>
      <c r="E137" s="32" t="str">
        <f>'MEMORIA DE CALCULO'!D123</f>
        <v>INTERRUPTOR SIMPLES (1 MÓDULO), 10A/250V, INCLUINDO SUPORTE E PLACA -FORNECIMENTO E INSTALAÇÃO. AF_03/2023</v>
      </c>
      <c r="F137" s="13" t="str">
        <f>'MEMORIA DE CALCULO'!E123</f>
        <v>un</v>
      </c>
      <c r="G137" s="111">
        <f>'MEMORIA DE CALCULO'!F123</f>
        <v>12</v>
      </c>
      <c r="H137" s="28">
        <v>31.57</v>
      </c>
      <c r="I137" s="39">
        <f>H137+(H137*J9)</f>
        <v>38.663778999999998</v>
      </c>
      <c r="J137" s="98">
        <f t="shared" ref="J137:J139" si="14">I137*G137</f>
        <v>463.96534799999995</v>
      </c>
    </row>
    <row r="138" spans="1:10" s="30" customFormat="1" ht="25.5" outlineLevel="1">
      <c r="A138" s="9"/>
      <c r="B138" s="13" t="str">
        <f>'MEMORIA DE CALCULO'!A124</f>
        <v>13.3</v>
      </c>
      <c r="C138" s="13">
        <f>'MEMORIA DE CALCULO'!B124</f>
        <v>91996</v>
      </c>
      <c r="D138" s="13" t="str">
        <f>'MEMORIA DE CALCULO'!C124</f>
        <v>SINAPI</v>
      </c>
      <c r="E138" s="32" t="str">
        <f>'MEMORIA DE CALCULO'!D124</f>
        <v>TOMADA MÉDIA DE EMBUTIR (1 MÓDULO), 2P+T 10 A, INCLUINDO SUPORTE E PLACA - FORNECIMENTO E INSTALAÇÃO. AF_03/2023</v>
      </c>
      <c r="F138" s="13" t="str">
        <f>'MEMORIA DE CALCULO'!E124</f>
        <v>un</v>
      </c>
      <c r="G138" s="111">
        <f>'MEMORIA DE CALCULO'!F124</f>
        <v>20</v>
      </c>
      <c r="H138" s="28">
        <v>37.340000000000003</v>
      </c>
      <c r="I138" s="39">
        <f>H138+(H138*J9)</f>
        <v>45.730298000000005</v>
      </c>
      <c r="J138" s="98">
        <f t="shared" si="14"/>
        <v>914.6059600000001</v>
      </c>
    </row>
    <row r="139" spans="1:10" ht="25.5" outlineLevel="1">
      <c r="B139" s="13" t="str">
        <f>'MEMORIA DE CALCULO'!A125</f>
        <v>13.4</v>
      </c>
      <c r="C139" s="13">
        <f>'MEMORIA DE CALCULO'!B125</f>
        <v>103782</v>
      </c>
      <c r="D139" s="13" t="str">
        <f>'MEMORIA DE CALCULO'!C125</f>
        <v>SINAPI</v>
      </c>
      <c r="E139" s="32" t="str">
        <f>'MEMORIA DE CALCULO'!D125</f>
        <v>LUMINÁRIA TIPO PLAFON CIRCULAR, DE SOBREPOR, COM LED DE 12/13 W - FORNECIMENTO E INSTALAÇÃO. AF_03/2022</v>
      </c>
      <c r="F139" s="13" t="str">
        <f>'MEMORIA DE CALCULO'!E125</f>
        <v>un</v>
      </c>
      <c r="G139" s="111">
        <f>'MEMORIA DE CALCULO'!F125</f>
        <v>10</v>
      </c>
      <c r="H139" s="28">
        <v>30.6</v>
      </c>
      <c r="I139" s="39">
        <f>H139+(H139*J9)</f>
        <v>37.475819999999999</v>
      </c>
      <c r="J139" s="98">
        <f t="shared" si="14"/>
        <v>374.75819999999999</v>
      </c>
    </row>
    <row r="140" spans="1:10" ht="20.100000000000001" customHeight="1" outlineLevel="1">
      <c r="B140" s="126"/>
      <c r="C140" s="33"/>
      <c r="D140" s="33"/>
      <c r="E140" s="33"/>
      <c r="F140" s="33"/>
      <c r="G140" s="114" t="s">
        <v>51</v>
      </c>
      <c r="H140" s="48"/>
      <c r="I140" s="14"/>
      <c r="J140" s="100">
        <f>SUM(J136:J139)</f>
        <v>2113.7832120000003</v>
      </c>
    </row>
    <row r="141" spans="1:10" s="30" customFormat="1" ht="18.75" customHeight="1">
      <c r="A141" s="9"/>
      <c r="B141" s="6"/>
      <c r="C141" s="4"/>
      <c r="D141" s="4"/>
      <c r="E141" s="4"/>
      <c r="F141" s="4"/>
      <c r="G141" s="118"/>
      <c r="H141" s="2"/>
      <c r="I141" s="4"/>
      <c r="J141" s="3"/>
    </row>
    <row r="142" spans="1:10" ht="18.75" customHeight="1">
      <c r="B142" s="21">
        <v>14</v>
      </c>
      <c r="C142" s="21"/>
      <c r="D142" s="21"/>
      <c r="E142" s="135" t="s">
        <v>50</v>
      </c>
      <c r="F142" s="17"/>
      <c r="G142" s="116"/>
      <c r="H142" s="47"/>
      <c r="I142" s="17"/>
      <c r="J142" s="99"/>
    </row>
    <row r="143" spans="1:10" ht="51" outlineLevel="1">
      <c r="B143" s="13" t="str">
        <f>'MEMORIA DE CALCULO'!A128</f>
        <v>14.1</v>
      </c>
      <c r="C143" s="13" t="str">
        <f>'MEMORIA DE CALCULO'!B128</f>
        <v>ED-21631</v>
      </c>
      <c r="D143" s="13" t="str">
        <f>'MEMORIA DE CALCULO'!C128</f>
        <v>SEINFRA</v>
      </c>
      <c r="E143" s="32" t="str">
        <f>'MEMORIA DE CALCULO'!D128</f>
        <v>BANCADA EM GRANITO, COR CINZA ANDORINHA, ESP. 2CM, ACABAMENTO POLIDO, APOIADA EM CONSOLE DE METALON (50X30)MM, EXCLUSIVE RODABANCA/FRONTÃO, TESTEIRA/FAIXA, FURO EM BANCADA, CUBA METÁLICA, VÁLVULA, SIFÃO, TORNEIRA E ENGATE FLEXÍVEL</v>
      </c>
      <c r="F143" s="13" t="str">
        <f>'MEMORIA DE CALCULO'!E128</f>
        <v>m²</v>
      </c>
      <c r="G143" s="111">
        <f>'MEMORIA DE CALCULO'!F128</f>
        <v>2.6</v>
      </c>
      <c r="H143" s="28">
        <v>447.25</v>
      </c>
      <c r="I143" s="39">
        <f>H143+(H143*J9)</f>
        <v>547.747075</v>
      </c>
      <c r="J143" s="98">
        <f>I143*G143</f>
        <v>1424.1423950000001</v>
      </c>
    </row>
    <row r="144" spans="1:10" ht="38.25" outlineLevel="1">
      <c r="B144" s="13" t="str">
        <f>'MEMORIA DE CALCULO'!A129</f>
        <v>14.2</v>
      </c>
      <c r="C144" s="13" t="str">
        <f>'MEMORIA DE CALCULO'!B129</f>
        <v>ED-48348</v>
      </c>
      <c r="D144" s="13" t="str">
        <f>'MEMORIA DE CALCULO'!C129</f>
        <v>SEINFRA</v>
      </c>
      <c r="E144" s="32" t="str">
        <f>'MEMORIA DE CALCULO'!D129</f>
        <v>RODABANCA/FRONTÃO PARA BANCADA EM GRANITO, COR CINZA
ANDORINHA, ESP. 2CM, ALTURA DE 10CM, INCLUSIVE
REJUNTAMENTO EM MASSA PLÁSTICA NA COR DA PEDRA</v>
      </c>
      <c r="F144" s="13" t="str">
        <f>'MEMORIA DE CALCULO'!E129</f>
        <v>m</v>
      </c>
      <c r="G144" s="111">
        <f>'MEMORIA DE CALCULO'!F129</f>
        <v>5.2</v>
      </c>
      <c r="H144" s="124">
        <v>57.76</v>
      </c>
      <c r="I144" s="125">
        <f>H144+(H144*J9)</f>
        <v>70.738671999999994</v>
      </c>
      <c r="J144" s="98">
        <f t="shared" ref="J144:J152" si="15">I144*G144</f>
        <v>367.84109439999997</v>
      </c>
    </row>
    <row r="145" spans="2:10" ht="51" outlineLevel="1">
      <c r="B145" s="13" t="str">
        <f>'MEMORIA DE CALCULO'!A130</f>
        <v>14.3</v>
      </c>
      <c r="C145" s="13" t="str">
        <f>'MEMORIA DE CALCULO'!B130</f>
        <v>ED-21636</v>
      </c>
      <c r="D145" s="13" t="str">
        <f>'MEMORIA DE CALCULO'!C130</f>
        <v>SEINFRA</v>
      </c>
      <c r="E145" s="32" t="str">
        <f>'MEMORIA DE CALCULO'!D130</f>
        <v>TESTEIRA PARA BANCADA EM GRANITO, COR CINZA ANDORINHA,
ESP. 2CM, ALTURA DE 10CM, INCLUSIVE POLIMENTO, CORTE/
COLAGEM EM MEIA ESQUADRIA E MASSA PLÁSTICA NA COR DA
PEDRA</v>
      </c>
      <c r="F145" s="13" t="str">
        <f>'MEMORIA DE CALCULO'!E130</f>
        <v>m</v>
      </c>
      <c r="G145" s="111">
        <f>'MEMORIA DE CALCULO'!F130</f>
        <v>5.2</v>
      </c>
      <c r="H145" s="28">
        <v>225.7</v>
      </c>
      <c r="I145" s="39">
        <f>H145+(H145*J9)</f>
        <v>276.41478999999998</v>
      </c>
      <c r="J145" s="98">
        <f t="shared" si="15"/>
        <v>1437.356908</v>
      </c>
    </row>
    <row r="146" spans="2:10" ht="25.5" outlineLevel="1">
      <c r="B146" s="13" t="str">
        <f>'MEMORIA DE CALCULO'!A131</f>
        <v>14.4</v>
      </c>
      <c r="C146" s="13" t="str">
        <f>'MEMORIA DE CALCULO'!B131</f>
        <v>ED-48533</v>
      </c>
      <c r="D146" s="13" t="str">
        <f>'MEMORIA DE CALCULO'!C131</f>
        <v>SEINFRA</v>
      </c>
      <c r="E146" s="32" t="str">
        <f>'MEMORIA DE CALCULO'!D131</f>
        <v>DIVISÓRIA EM GRANITO CINZA ANDORINHA, ESP. 3CM, INCLUSIVE
INSTALAÇÃO, FERRAGENS EM LATÃO CROMADO E ACESSÓRIOS</v>
      </c>
      <c r="F146" s="13" t="str">
        <f>'MEMORIA DE CALCULO'!E131</f>
        <v>m²</v>
      </c>
      <c r="G146" s="111">
        <f>'MEMORIA DE CALCULO'!F131</f>
        <v>19.487999999999996</v>
      </c>
      <c r="H146" s="28">
        <v>692.1</v>
      </c>
      <c r="I146" s="39">
        <f>H146+(H146*J9)</f>
        <v>847.61487</v>
      </c>
      <c r="J146" s="98">
        <f t="shared" si="15"/>
        <v>16518.318586559995</v>
      </c>
    </row>
    <row r="147" spans="2:10" ht="63.75" outlineLevel="1">
      <c r="B147" s="13" t="str">
        <f>'MEMORIA DE CALCULO'!A132</f>
        <v>14.5</v>
      </c>
      <c r="C147" s="13" t="str">
        <f>'MEMORIA DE CALCULO'!B132</f>
        <v>ED-50737</v>
      </c>
      <c r="D147" s="13" t="str">
        <f>'MEMORIA DE CALCULO'!C132</f>
        <v>SEINFRA</v>
      </c>
      <c r="E147" s="32" t="str">
        <f>'MEMORIA DE CALCULO'!D132</f>
        <v>REVESTIMENTO COM GRANITO, CINZA ANDORINHA, APLICADO EM
PAREDE, ESP. 2CM, ASSENTAMENTO COM ARGAMASSA
INDUSTRIALIZADA, AMBIENTE INTERNO/EXTERNO, ALTURA
MÁXIMA DE 3M PARA APLICAÇÃO DO GRANITO, INCLUSIVE
REJUNTAMENTO</v>
      </c>
      <c r="F147" s="13" t="str">
        <f>'MEMORIA DE CALCULO'!E132</f>
        <v>m²</v>
      </c>
      <c r="G147" s="111">
        <f>'MEMORIA DE CALCULO'!F132</f>
        <v>1.2689999999999999</v>
      </c>
      <c r="H147" s="28">
        <v>301.5</v>
      </c>
      <c r="I147" s="39">
        <f>H147+(H147*J9)</f>
        <v>369.24705</v>
      </c>
      <c r="J147" s="98">
        <f t="shared" si="15"/>
        <v>468.57450644999994</v>
      </c>
    </row>
    <row r="148" spans="2:10" ht="51" outlineLevel="1">
      <c r="B148" s="13" t="str">
        <f>'MEMORIA DE CALCULO'!A133</f>
        <v>14.6</v>
      </c>
      <c r="C148" s="13" t="str">
        <f>'MEMORIA DE CALCULO'!B133</f>
        <v>ED-32104</v>
      </c>
      <c r="D148" s="13" t="str">
        <f>'MEMORIA DE CALCULO'!C133</f>
        <v>SEINFRA</v>
      </c>
      <c r="E148" s="32" t="str">
        <f>'MEMORIA DE CALCULO'!D133</f>
        <v>GUARDA-CORPO EXTERNO, ALTURA 130CM, EM TUBO GALVANIZADO, COM COSTURA, DIÂMETRO DE 2", ESP. 3MM, GRADIL COM DIVISÃO VERTICAL EM TUBO GALVANIZADO, COM COSTURA, DIÂMETRO DE 1", ESP. 3MM, EXCLUSIVE PINTURA</v>
      </c>
      <c r="F148" s="13" t="str">
        <f>'MEMORIA DE CALCULO'!E133</f>
        <v>m</v>
      </c>
      <c r="G148" s="111">
        <f>'MEMORIA DE CALCULO'!F133</f>
        <v>2.73</v>
      </c>
      <c r="H148" s="28">
        <v>787.99</v>
      </c>
      <c r="I148" s="39">
        <f>H148+(H148*J9)</f>
        <v>965.05135300000006</v>
      </c>
      <c r="J148" s="98">
        <f t="shared" si="15"/>
        <v>2634.59019369</v>
      </c>
    </row>
    <row r="149" spans="2:10" ht="51" outlineLevel="1">
      <c r="B149" s="13" t="str">
        <f>'MEMORIA DE CALCULO'!A134</f>
        <v>14.7</v>
      </c>
      <c r="C149" s="13" t="str">
        <f>'MEMORIA DE CALCULO'!B134</f>
        <v>ED-32103</v>
      </c>
      <c r="D149" s="13" t="str">
        <f>'MEMORIA DE CALCULO'!C134</f>
        <v>SEINFRA</v>
      </c>
      <c r="E149" s="32" t="str">
        <f>'MEMORIA DE CALCULO'!D134</f>
        <v>GUARDA-CORPO EXTERNO, ALTURA 130CM, EM TUBO GALVANIZADO, COM COSTURA, DIÂMETRO DE 2", ESP. 3MM, GRADIL COM DIVISÃO VERTICAL EM TUBO GALVANIZADO, COM COSTURA, DIÂMETRO DE 1", ESP. 3MM, INCLUSIVE CORRIMÃO DUPLO, EXCLUSIVE PINTURA</v>
      </c>
      <c r="F149" s="13" t="str">
        <f>'MEMORIA DE CALCULO'!E134</f>
        <v>m</v>
      </c>
      <c r="G149" s="111">
        <f>'MEMORIA DE CALCULO'!F134</f>
        <v>5.2</v>
      </c>
      <c r="H149" s="28">
        <v>998.49</v>
      </c>
      <c r="I149" s="39">
        <f>H149+(H149*J9)</f>
        <v>1222.8507030000001</v>
      </c>
      <c r="J149" s="98">
        <f t="shared" si="15"/>
        <v>6358.8236556000002</v>
      </c>
    </row>
    <row r="150" spans="2:10" ht="51" outlineLevel="1">
      <c r="B150" s="13" t="str">
        <f>'MEMORIA DE CALCULO'!A135</f>
        <v>14.8</v>
      </c>
      <c r="C150" s="13" t="str">
        <f>'MEMORIA DE CALCULO'!B135</f>
        <v>ED-32101</v>
      </c>
      <c r="D150" s="13" t="str">
        <f>'MEMORIA DE CALCULO'!C135</f>
        <v>SEINFRA</v>
      </c>
      <c r="E150" s="32" t="str">
        <f>'MEMORIA DE CALCULO'!D135</f>
        <v>GUARDA-CORPO INTERNO, ALTURA 110CM, EM TUBO GALVANIZADO, COM COSTURA, DIÂMETRO DE 2", ESP. 3MM, GRADIL COM DIVISÃO VERTICAL EM TUBO GALVANIZADO, COM COSTURA, DIÂMETRO DE 1", ESP. 3MM, EXCLUSIVE PINTURA</v>
      </c>
      <c r="F150" s="13" t="str">
        <f>'MEMORIA DE CALCULO'!E135</f>
        <v>m</v>
      </c>
      <c r="G150" s="111">
        <f>'MEMORIA DE CALCULO'!F135</f>
        <v>0.7</v>
      </c>
      <c r="H150" s="28">
        <v>703.75</v>
      </c>
      <c r="I150" s="39">
        <f>H150+(H150*J9)</f>
        <v>861.88262499999996</v>
      </c>
      <c r="J150" s="98">
        <f t="shared" si="15"/>
        <v>603.31783749999988</v>
      </c>
    </row>
    <row r="151" spans="2:10" ht="51" outlineLevel="1">
      <c r="B151" s="13" t="str">
        <f>'MEMORIA DE CALCULO'!A136</f>
        <v>14.9</v>
      </c>
      <c r="C151" s="13" t="str">
        <f>'MEMORIA DE CALCULO'!B136</f>
        <v>ED-32100</v>
      </c>
      <c r="D151" s="13" t="str">
        <f>'MEMORIA DE CALCULO'!C136</f>
        <v>SEINFRA</v>
      </c>
      <c r="E151" s="32" t="str">
        <f>'MEMORIA DE CALCULO'!D136</f>
        <v>GUARDA-CORPO INTERNO, ALTURA 110CM, EM TUBO GALVANIZADO, COM COSTURA, DIÂMETRO DE 2", ESP. 3MM, GRADIL COM DIVISÃO VERTICAL EM TUBO GALVANIZADO, COM COSTURA, DIÂMETRO DE 1", ESP. 3MM, INCLUSIVE CORRIMÃO DUPLO, EXCLUSIVE PINTURA</v>
      </c>
      <c r="F151" s="13" t="str">
        <f>'MEMORIA DE CALCULO'!E136</f>
        <v>m</v>
      </c>
      <c r="G151" s="111">
        <f>'MEMORIA DE CALCULO'!F136</f>
        <v>3.11</v>
      </c>
      <c r="H151" s="28">
        <v>914.25</v>
      </c>
      <c r="I151" s="39">
        <f>H151+(H151*J9)</f>
        <v>1119.681975</v>
      </c>
      <c r="J151" s="98">
        <f t="shared" si="15"/>
        <v>3482.2109422499998</v>
      </c>
    </row>
    <row r="152" spans="2:10" ht="38.25" outlineLevel="1">
      <c r="B152" s="13" t="str">
        <f>'MEMORIA DE CALCULO'!A137</f>
        <v>14.10</v>
      </c>
      <c r="C152" s="13" t="str">
        <f>'MEMORIA DE CALCULO'!B137</f>
        <v>ED-32000</v>
      </c>
      <c r="D152" s="13" t="str">
        <f>'MEMORIA DE CALCULO'!C137</f>
        <v>SEINFRA</v>
      </c>
      <c r="E152" s="32" t="str">
        <f>'MEMORIA DE CALCULO'!D137</f>
        <v>CORRIMÃO DUPLO EM TUBO GALVANIZADO, COM COSTURA, DIÂMETRO DE 1.1/2", ESP. 3MM, FIXADO EM ALVENARIA, INCLUSIVE SUPORTE PARA CORRIMÃO EM BARRA CHATA (1"X1/2") , EXCLUSIVE PINTURA</v>
      </c>
      <c r="F152" s="13" t="str">
        <f>'MEMORIA DE CALCULO'!E137</f>
        <v>m</v>
      </c>
      <c r="G152" s="111">
        <f>'MEMORIA DE CALCULO'!F137</f>
        <v>5.96</v>
      </c>
      <c r="H152" s="28">
        <v>235.81</v>
      </c>
      <c r="I152" s="39">
        <f>H152+(H152*J9)</f>
        <v>288.79650700000002</v>
      </c>
      <c r="J152" s="98">
        <f t="shared" si="15"/>
        <v>1721.2271817200001</v>
      </c>
    </row>
    <row r="153" spans="2:10" ht="38.25" outlineLevel="1">
      <c r="B153" s="13" t="str">
        <f>'MEMORIA DE CALCULO'!A138</f>
        <v>14.11</v>
      </c>
      <c r="C153" s="13" t="str">
        <f>'MEMORIA DE CALCULO'!B138</f>
        <v>ED-49572</v>
      </c>
      <c r="D153" s="13" t="str">
        <f>'MEMORIA DE CALCULO'!C138</f>
        <v>SEINFRA</v>
      </c>
      <c r="E153" s="32" t="str">
        <f>'MEMORIA DE CALCULO'!D138</f>
        <v>POSTE DE VÔLEI OU PETECA OFICIAL (PAR) COM REDE, EM TUBO
DE AÇO, DIÂMETRO DE 3", TIPO TELESCÓPICO, INCLUSIVE
TRATAMENTO ANTICORROSIVO E PINTURA</v>
      </c>
      <c r="F153" s="13" t="str">
        <f>'MEMORIA DE CALCULO'!E138</f>
        <v>cj</v>
      </c>
      <c r="G153" s="111">
        <f>'MEMORIA DE CALCULO'!F138</f>
        <v>1</v>
      </c>
      <c r="H153" s="103">
        <v>1723.74</v>
      </c>
      <c r="I153" s="39">
        <f>H153+(H153*J9)</f>
        <v>2111.064378</v>
      </c>
      <c r="J153" s="98">
        <f t="shared" ref="J153:J157" si="16">I153*G153</f>
        <v>2111.064378</v>
      </c>
    </row>
    <row r="154" spans="2:10" ht="38.25" outlineLevel="1">
      <c r="B154" s="13" t="str">
        <f>'MEMORIA DE CALCULO'!A139</f>
        <v>14.12</v>
      </c>
      <c r="C154" s="13" t="str">
        <f>'MEMORIA DE CALCULO'!B139</f>
        <v>ED-49574</v>
      </c>
      <c r="D154" s="13" t="str">
        <f>'MEMORIA DE CALCULO'!C139</f>
        <v>SEINFRA</v>
      </c>
      <c r="E154" s="32" t="str">
        <f>'MEMORIA DE CALCULO'!D139</f>
        <v>TABELA DE BASQUETE OFICIAL COM ARO FIXO, REDE E POSTE
METÁLICO, INCLUSIVE SUPORTE PARA PISO, INCLUSIVE
TRATAMENTO ANTICORROSIVO E PINTURA</v>
      </c>
      <c r="F154" s="13" t="str">
        <f>'MEMORIA DE CALCULO'!E139</f>
        <v>un</v>
      </c>
      <c r="G154" s="111">
        <f>'MEMORIA DE CALCULO'!F139</f>
        <v>2</v>
      </c>
      <c r="H154" s="103">
        <v>2241.54</v>
      </c>
      <c r="I154" s="39">
        <f>H154+(H154*J9)</f>
        <v>2745.2140380000001</v>
      </c>
      <c r="J154" s="98">
        <f t="shared" si="16"/>
        <v>5490.4280760000001</v>
      </c>
    </row>
    <row r="155" spans="2:10" ht="38.25" outlineLevel="1">
      <c r="B155" s="13" t="str">
        <f>'MEMORIA DE CALCULO'!A140</f>
        <v>14.13</v>
      </c>
      <c r="C155" s="13" t="str">
        <f>'MEMORIA DE CALCULO'!B140</f>
        <v>ED-49569</v>
      </c>
      <c r="D155" s="13" t="str">
        <f>'MEMORIA DE CALCULO'!C140</f>
        <v>SEINFRA</v>
      </c>
      <c r="E155" s="32" t="str">
        <f>'MEMORIA DE CALCULO'!D140</f>
        <v>TRAVE DE FUTSAL (PAR) COM REDE, EM TUBO DE AÇO,
DIÂMETRO DE 3", COMPRIMENTO 300CM, ALTURA 200CM,
INCLUSIVE TRATAMENTO ANTICORROSIVO E PINTURA</v>
      </c>
      <c r="F155" s="13" t="str">
        <f>'MEMORIA DE CALCULO'!E140</f>
        <v>un</v>
      </c>
      <c r="G155" s="111">
        <f>'MEMORIA DE CALCULO'!F140</f>
        <v>1</v>
      </c>
      <c r="H155" s="103">
        <v>3187.48</v>
      </c>
      <c r="I155" s="39">
        <f>H155+(H155*J9)</f>
        <v>3903.706756</v>
      </c>
      <c r="J155" s="98">
        <f t="shared" si="16"/>
        <v>3903.706756</v>
      </c>
    </row>
    <row r="156" spans="2:10" ht="63.75" outlineLevel="1">
      <c r="B156" s="13" t="str">
        <f>'MEMORIA DE CALCULO'!A141</f>
        <v>14.14</v>
      </c>
      <c r="C156" s="13" t="str">
        <f>'MEMORIA DE CALCULO'!B141</f>
        <v>ED-9100</v>
      </c>
      <c r="D156" s="13" t="str">
        <f>'MEMORIA DE CALCULO'!C141</f>
        <v>SEINFRA</v>
      </c>
      <c r="E156" s="32" t="str">
        <f>'MEMORIA DE CALCULO'!D141</f>
        <v>ALAMBRADO PARA QUADRA ESPORTIVA, EM TELA DE ARAME
GALVANIZADO COM TRAMA LOSANGULAR DE 2" (50,8MM) E FIO
BWG12 (2,77MM), EXCLUSIVE PINTURA, INCLUSIVE FIXAÇÃO E
FORNECIMENTO EM QUADROS DE TUBOS DE AÇO CARBONO
GALVANIZADO DIÂMETRO DE 50MM (2")</v>
      </c>
      <c r="F156" s="13" t="str">
        <f>'MEMORIA DE CALCULO'!E141</f>
        <v>m²</v>
      </c>
      <c r="G156" s="111">
        <f>'MEMORIA DE CALCULO'!F141</f>
        <v>137.655</v>
      </c>
      <c r="H156" s="103">
        <v>152.82</v>
      </c>
      <c r="I156" s="39">
        <f>H156+(H156*J9)</f>
        <v>187.15865399999998</v>
      </c>
      <c r="J156" s="98">
        <f t="shared" si="16"/>
        <v>25763.324516369998</v>
      </c>
    </row>
    <row r="157" spans="2:10" ht="76.5" outlineLevel="1">
      <c r="B157" s="13" t="str">
        <f>'MEMORIA DE CALCULO'!A142</f>
        <v>14.15</v>
      </c>
      <c r="C157" s="13" t="str">
        <f>'MEMORIA DE CALCULO'!B142</f>
        <v>ED-26408</v>
      </c>
      <c r="D157" s="13" t="str">
        <f>'MEMORIA DE CALCULO'!C142</f>
        <v>SEINFRA</v>
      </c>
      <c r="E157" s="32" t="str">
        <f>'MEMORIA DE CALCULO'!D142</f>
        <v>PORTA PARA ALAMBRADO, COM UMA (1) FOLHA, DIMENSÃO (
90X210)CM, EM TELA DE ARAME GALVANIZADO COM TRAMA
LOSANGULAR DE 2" (50,8MM) E FIO BWG12 (2,77MM), EXCLUSIVE
PINTURA, INCLUSIVE FIXAÇÃO E FORNECIMENTO EM QUADROS
DE TUBOS DE AÇO CARBONO GALVANIZADO DIÂMETRO DE 50MM
(2"), BATENTE, DOBRADIÇAS E CADEADO COM LARGURA DE 50MM</v>
      </c>
      <c r="F157" s="13" t="str">
        <f>'MEMORIA DE CALCULO'!E142</f>
        <v>un</v>
      </c>
      <c r="G157" s="111">
        <f>'MEMORIA DE CALCULO'!F142</f>
        <v>2</v>
      </c>
      <c r="H157" s="103">
        <v>943.86</v>
      </c>
      <c r="I157" s="39">
        <f>H157+(H157*J9)</f>
        <v>1155.945342</v>
      </c>
      <c r="J157" s="98">
        <f t="shared" si="16"/>
        <v>2311.890684</v>
      </c>
    </row>
    <row r="158" spans="2:10" ht="25.5" outlineLevel="1">
      <c r="B158" s="13" t="str">
        <f>'MEMORIA DE CALCULO'!A143</f>
        <v>14.16</v>
      </c>
      <c r="C158" s="13">
        <f>'MEMORIA DE CALCULO'!B143</f>
        <v>1</v>
      </c>
      <c r="D158" s="13" t="str">
        <f>'MEMORIA DE CALCULO'!C143</f>
        <v>COMPOSIÇÃO</v>
      </c>
      <c r="E158" s="32" t="str">
        <f>'MEMORIA DE CALCULO'!D143</f>
        <v>REDE DE PROTEÇÃO VERTICAL PARA QUADRA POLIESPORTIVA - FORNECIMENTO E INSTALAÇÃO</v>
      </c>
      <c r="F158" s="13" t="str">
        <f>'MEMORIA DE CALCULO'!E143</f>
        <v>m²</v>
      </c>
      <c r="G158" s="111">
        <f>'MEMORIA DE CALCULO'!F143</f>
        <v>589.75499999999988</v>
      </c>
      <c r="H158" s="103">
        <f>COMPOSIÇÃO!H19</f>
        <v>12.055031990161908</v>
      </c>
      <c r="I158" s="39">
        <f>H158+(H158*J9)</f>
        <v>14.763797678351288</v>
      </c>
      <c r="J158" s="98">
        <f t="shared" ref="J158" si="17">I158*G158</f>
        <v>8707.0234997960615</v>
      </c>
    </row>
    <row r="159" spans="2:10" ht="25.5" outlineLevel="1">
      <c r="B159" s="13" t="str">
        <f>'MEMORIA DE CALCULO'!A144</f>
        <v>14.17</v>
      </c>
      <c r="C159" s="13">
        <f>'MEMORIA DE CALCULO'!B144</f>
        <v>2</v>
      </c>
      <c r="D159" s="13" t="str">
        <f>'MEMORIA DE CALCULO'!C144</f>
        <v>COMPOSIÇÃO</v>
      </c>
      <c r="E159" s="32" t="str">
        <f>'MEMORIA DE CALCULO'!D144</f>
        <v>BANCO LONGARINA PLASTICA EM POLIPROPILENO 5 LUGARES - FORNECIMENTO E INSTALAÇÃO</v>
      </c>
      <c r="F159" s="13" t="str">
        <f>'MEMORIA DE CALCULO'!E144</f>
        <v>un</v>
      </c>
      <c r="G159" s="111">
        <f>'MEMORIA DE CALCULO'!F144</f>
        <v>4</v>
      </c>
      <c r="H159" s="103">
        <f>COMPOSIÇÃO!H33</f>
        <v>684.87937266666654</v>
      </c>
      <c r="I159" s="39">
        <f>H159+(H159*J9)</f>
        <v>838.77176770486653</v>
      </c>
      <c r="J159" s="98">
        <f t="shared" ref="J159" si="18">I159*G159</f>
        <v>3355.0870708194661</v>
      </c>
    </row>
    <row r="160" spans="2:10" ht="25.5" outlineLevel="1">
      <c r="B160" s="13" t="str">
        <f>'MEMORIA DE CALCULO'!A145</f>
        <v>14.18</v>
      </c>
      <c r="C160" s="13">
        <f>'MEMORIA DE CALCULO'!B145</f>
        <v>3</v>
      </c>
      <c r="D160" s="13" t="str">
        <f>'MEMORIA DE CALCULO'!C145</f>
        <v>COMPOSIÇÃO</v>
      </c>
      <c r="E160" s="32" t="str">
        <f>'MEMORIA DE CALCULO'!D145</f>
        <v>PLACAR ELETRONICO POLIESPORTIVO, VISIBILIDADE 100M , TAMANHO DOS DIGITOS 20CM  E DIMENSÕES 200X100X9 - FORNECIMENTO E INSTALAÇÃO</v>
      </c>
      <c r="F160" s="13" t="str">
        <f>'MEMORIA DE CALCULO'!E145</f>
        <v>un</v>
      </c>
      <c r="G160" s="111">
        <f>'MEMORIA DE CALCULO'!F145</f>
        <v>1</v>
      </c>
      <c r="H160" s="103">
        <f>COMPOSIÇÃO!H48</f>
        <v>12313.775682399999</v>
      </c>
      <c r="I160" s="39">
        <f>H160+(H160*J9)</f>
        <v>15080.681078235279</v>
      </c>
      <c r="J160" s="98">
        <f t="shared" ref="J160" si="19">I160*G160</f>
        <v>15080.681078235279</v>
      </c>
    </row>
    <row r="161" spans="1:12" ht="18.75" customHeight="1" outlineLevel="1">
      <c r="B161" s="126"/>
      <c r="C161" s="33"/>
      <c r="D161" s="33"/>
      <c r="E161" s="33"/>
      <c r="F161" s="33"/>
      <c r="G161" s="114" t="s">
        <v>51</v>
      </c>
      <c r="H161" s="48"/>
      <c r="I161" s="14"/>
      <c r="J161" s="104">
        <f>SUM(J143:J160)</f>
        <v>101739.60936039081</v>
      </c>
    </row>
    <row r="162" spans="1:12" s="30" customFormat="1" ht="18.75" customHeight="1">
      <c r="A162" s="9"/>
      <c r="B162" s="9"/>
      <c r="C162" s="9"/>
      <c r="D162" s="9"/>
      <c r="E162" s="7"/>
      <c r="F162" s="9"/>
      <c r="G162" s="108"/>
      <c r="H162" s="24"/>
      <c r="I162" s="5"/>
      <c r="J162" s="37"/>
    </row>
    <row r="163" spans="1:12" ht="18.75" customHeight="1">
      <c r="B163" s="21">
        <v>15</v>
      </c>
      <c r="C163" s="21"/>
      <c r="D163" s="21"/>
      <c r="E163" s="135" t="s">
        <v>9</v>
      </c>
      <c r="F163" s="17"/>
      <c r="G163" s="116"/>
      <c r="H163" s="47"/>
      <c r="I163" s="17"/>
      <c r="J163" s="38"/>
    </row>
    <row r="164" spans="1:12" ht="18.75" customHeight="1" outlineLevel="1">
      <c r="B164" s="31" t="s">
        <v>388</v>
      </c>
      <c r="C164" s="50" t="s">
        <v>90</v>
      </c>
      <c r="D164" s="31" t="s">
        <v>37</v>
      </c>
      <c r="E164" s="140" t="str">
        <f>'MEMORIA DE CALCULO'!D148</f>
        <v>LIMPEZA FINAL PARA ENTREGA DA OBRA</v>
      </c>
      <c r="F164" s="13" t="s">
        <v>26</v>
      </c>
      <c r="G164" s="115">
        <f>'MEMORIA DE CALCULO'!F148</f>
        <v>1051.32</v>
      </c>
      <c r="H164" s="28">
        <v>8.33</v>
      </c>
      <c r="I164" s="39">
        <f>H164+(H164*J9)</f>
        <v>10.201751</v>
      </c>
      <c r="J164" s="98">
        <f>I164*G164</f>
        <v>10725.304861319999</v>
      </c>
    </row>
    <row r="165" spans="1:12" ht="18.75" customHeight="1" outlineLevel="1">
      <c r="B165" s="126"/>
      <c r="C165" s="33"/>
      <c r="D165" s="33"/>
      <c r="E165" s="33"/>
      <c r="F165" s="33"/>
      <c r="G165" s="114" t="s">
        <v>51</v>
      </c>
      <c r="H165" s="48"/>
      <c r="I165" s="14"/>
      <c r="J165" s="101">
        <f>SUM(J164)</f>
        <v>10725.304861319999</v>
      </c>
    </row>
    <row r="166" spans="1:12" ht="18.75" customHeight="1">
      <c r="B166" s="9"/>
      <c r="C166" s="9"/>
      <c r="D166" s="9"/>
      <c r="G166" s="108"/>
      <c r="H166" s="24"/>
      <c r="J166" s="37"/>
    </row>
    <row r="167" spans="1:12" ht="18.75" customHeight="1">
      <c r="B167" s="127"/>
      <c r="C167" s="34"/>
      <c r="D167" s="34"/>
      <c r="E167" s="141"/>
      <c r="F167" s="34"/>
      <c r="G167" s="119"/>
      <c r="H167" s="35" t="s">
        <v>74</v>
      </c>
      <c r="I167" s="27"/>
      <c r="J167" s="102">
        <f>J165+J161+J140+J133+J112+J105+J99+J87+J76+J65+J61+J52+J20+J40+J35</f>
        <v>628671.20022315718</v>
      </c>
    </row>
    <row r="168" spans="1:12" ht="18.75" customHeight="1">
      <c r="B168" s="81"/>
      <c r="C168" s="72"/>
      <c r="D168" s="72"/>
      <c r="E168" s="142" t="s">
        <v>470</v>
      </c>
      <c r="F168" s="72"/>
      <c r="G168" s="120"/>
      <c r="H168" s="73"/>
      <c r="J168" s="74"/>
    </row>
    <row r="169" spans="1:12" ht="18.75" customHeight="1">
      <c r="B169" s="81"/>
      <c r="C169" s="72"/>
      <c r="D169" s="72"/>
      <c r="E169" s="143"/>
      <c r="F169" s="72"/>
      <c r="G169" s="120"/>
      <c r="H169" s="73"/>
      <c r="J169" s="74"/>
    </row>
    <row r="170" spans="1:12" ht="18.75" customHeight="1">
      <c r="G170" s="108"/>
      <c r="H170" s="24"/>
      <c r="J170" s="29"/>
    </row>
    <row r="171" spans="1:12" ht="18.75" customHeight="1">
      <c r="E171" s="137"/>
      <c r="G171" s="108"/>
      <c r="H171" s="24"/>
      <c r="I171" s="18"/>
      <c r="J171" s="70"/>
    </row>
    <row r="172" spans="1:12" ht="18.75" customHeight="1">
      <c r="E172" s="4" t="s">
        <v>93</v>
      </c>
    </row>
    <row r="173" spans="1:12" ht="18.75" customHeight="1">
      <c r="E173" s="7" t="s">
        <v>94</v>
      </c>
      <c r="L173" s="7"/>
    </row>
    <row r="175" spans="1:12" s="9" customFormat="1" ht="18.75" customHeight="1">
      <c r="B175" s="10"/>
      <c r="C175" s="10"/>
      <c r="D175" s="10"/>
      <c r="E175" s="7"/>
      <c r="G175" s="110"/>
      <c r="H175" s="22"/>
      <c r="I175" s="5"/>
      <c r="J175" s="5"/>
    </row>
    <row r="176" spans="1:12" ht="18.75" customHeight="1">
      <c r="E176" s="137"/>
    </row>
    <row r="177" spans="1:10" ht="18.75" customHeight="1">
      <c r="E177" s="4" t="s">
        <v>389</v>
      </c>
    </row>
    <row r="178" spans="1:10" ht="18.75" customHeight="1">
      <c r="E178" s="7" t="s">
        <v>95</v>
      </c>
    </row>
    <row r="181" spans="1:10" ht="18.75" customHeight="1">
      <c r="C181" s="10" t="s">
        <v>416</v>
      </c>
    </row>
    <row r="182" spans="1:10" ht="18.75" customHeight="1">
      <c r="C182" s="10" t="s">
        <v>417</v>
      </c>
    </row>
    <row r="183" spans="1:10" ht="18.75" customHeight="1">
      <c r="C183" s="10" t="s">
        <v>418</v>
      </c>
    </row>
    <row r="186" spans="1:10" s="36" customFormat="1" ht="18.75" customHeight="1">
      <c r="A186" s="9"/>
      <c r="B186" s="10"/>
      <c r="C186" s="10"/>
      <c r="D186" s="10"/>
      <c r="E186" s="7"/>
      <c r="F186" s="9"/>
      <c r="G186" s="110"/>
      <c r="H186" s="22"/>
      <c r="I186" s="5"/>
      <c r="J186" s="5"/>
    </row>
    <row r="187" spans="1:10" s="36" customFormat="1" ht="18.75" customHeight="1">
      <c r="A187" s="9"/>
      <c r="B187" s="10"/>
      <c r="C187" s="10"/>
      <c r="D187" s="10"/>
      <c r="E187" s="7"/>
      <c r="F187" s="9"/>
      <c r="G187" s="110"/>
      <c r="H187" s="22"/>
      <c r="I187" s="5"/>
      <c r="J187" s="5"/>
    </row>
    <row r="208" spans="1:10" s="36" customFormat="1" ht="18.75" customHeight="1">
      <c r="A208" s="9"/>
      <c r="B208" s="10"/>
      <c r="C208" s="10"/>
      <c r="D208" s="10"/>
      <c r="E208" s="7"/>
      <c r="F208" s="9"/>
      <c r="G208" s="110"/>
      <c r="H208" s="22"/>
      <c r="I208" s="5"/>
      <c r="J208" s="5"/>
    </row>
    <row r="213" spans="1:10" s="36" customFormat="1" ht="18.75" customHeight="1">
      <c r="A213" s="9"/>
      <c r="B213" s="10"/>
      <c r="C213" s="10"/>
      <c r="D213" s="10"/>
      <c r="E213" s="7"/>
      <c r="F213" s="9"/>
      <c r="G213" s="110"/>
      <c r="H213" s="22"/>
      <c r="I213" s="5"/>
      <c r="J213" s="5"/>
    </row>
  </sheetData>
  <mergeCells count="9">
    <mergeCell ref="B12:J12"/>
    <mergeCell ref="B1:J4"/>
    <mergeCell ref="G10:J10"/>
    <mergeCell ref="B6:J6"/>
    <mergeCell ref="B7:J7"/>
    <mergeCell ref="B8:J8"/>
    <mergeCell ref="B9:F9"/>
    <mergeCell ref="B10:F10"/>
    <mergeCell ref="G9:I9"/>
  </mergeCells>
  <phoneticPr fontId="34" type="noConversion"/>
  <conditionalFormatting sqref="G14:I14">
    <cfRule type="cellIs" dxfId="18" priority="63" stopIfTrue="1" operator="equal">
      <formula>0</formula>
    </cfRule>
  </conditionalFormatting>
  <conditionalFormatting sqref="G142:I142">
    <cfRule type="cellIs" dxfId="17" priority="88" stopIfTrue="1" operator="equal">
      <formula>0</formula>
    </cfRule>
  </conditionalFormatting>
  <conditionalFormatting sqref="I20 G163:I163">
    <cfRule type="cellIs" dxfId="16" priority="214" stopIfTrue="1" operator="equal">
      <formula>0</formula>
    </cfRule>
  </conditionalFormatting>
  <conditionalFormatting sqref="I35">
    <cfRule type="cellIs" dxfId="15" priority="1" stopIfTrue="1" operator="equal">
      <formula>0</formula>
    </cfRule>
  </conditionalFormatting>
  <conditionalFormatting sqref="I40">
    <cfRule type="cellIs" dxfId="14" priority="210" stopIfTrue="1" operator="equal">
      <formula>0</formula>
    </cfRule>
  </conditionalFormatting>
  <conditionalFormatting sqref="I52">
    <cfRule type="cellIs" dxfId="13" priority="209" stopIfTrue="1" operator="equal">
      <formula>0</formula>
    </cfRule>
  </conditionalFormatting>
  <conditionalFormatting sqref="I61">
    <cfRule type="cellIs" dxfId="12" priority="208" stopIfTrue="1" operator="equal">
      <formula>0</formula>
    </cfRule>
  </conditionalFormatting>
  <conditionalFormatting sqref="I65">
    <cfRule type="cellIs" dxfId="11" priority="207" stopIfTrue="1" operator="equal">
      <formula>0</formula>
    </cfRule>
  </conditionalFormatting>
  <conditionalFormatting sqref="I76">
    <cfRule type="cellIs" dxfId="10" priority="206" stopIfTrue="1" operator="equal">
      <formula>0</formula>
    </cfRule>
  </conditionalFormatting>
  <conditionalFormatting sqref="I99">
    <cfRule type="cellIs" dxfId="9" priority="204" stopIfTrue="1" operator="equal">
      <formula>0</formula>
    </cfRule>
  </conditionalFormatting>
  <conditionalFormatting sqref="I105">
    <cfRule type="cellIs" dxfId="8" priority="203" stopIfTrue="1" operator="equal">
      <formula>0</formula>
    </cfRule>
  </conditionalFormatting>
  <conditionalFormatting sqref="I112">
    <cfRule type="cellIs" dxfId="7" priority="201" stopIfTrue="1" operator="equal">
      <formula>0</formula>
    </cfRule>
  </conditionalFormatting>
  <conditionalFormatting sqref="I133">
    <cfRule type="cellIs" dxfId="6" priority="74" stopIfTrue="1" operator="equal">
      <formula>0</formula>
    </cfRule>
  </conditionalFormatting>
  <conditionalFormatting sqref="I140:I141">
    <cfRule type="cellIs" dxfId="5" priority="3" stopIfTrue="1" operator="equal">
      <formula>0</formula>
    </cfRule>
  </conditionalFormatting>
  <conditionalFormatting sqref="I161">
    <cfRule type="cellIs" dxfId="4" priority="87" stopIfTrue="1" operator="equal">
      <formula>0</formula>
    </cfRule>
  </conditionalFormatting>
  <conditionalFormatting sqref="I165">
    <cfRule type="cellIs" dxfId="3" priority="196" stopIfTrue="1" operator="equal">
      <formula>0</formula>
    </cfRule>
  </conditionalFormatting>
  <printOptions horizontalCentered="1"/>
  <pageMargins left="0.27559055118110237" right="0.35433070866141736" top="1.1811023622047245" bottom="0.31496062992125984" header="0.35433070866141736" footer="0.19685039370078741"/>
  <pageSetup paperSize="9" scale="53" fitToHeight="0" orientation="portrait" r:id="rId1"/>
  <headerFooter alignWithMargins="0">
    <oddFooter>Página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56"/>
  <sheetViews>
    <sheetView showGridLines="0" view="pageBreakPreview" zoomScale="80" zoomScaleNormal="80" zoomScaleSheetLayoutView="80" workbookViewId="0">
      <selection activeCell="E47" sqref="E47"/>
    </sheetView>
  </sheetViews>
  <sheetFormatPr defaultRowHeight="12.75"/>
  <cols>
    <col min="1" max="1" width="1.375" style="51" customWidth="1"/>
    <col min="2" max="2" width="9" style="51"/>
    <col min="3" max="3" width="60" style="51" customWidth="1"/>
    <col min="4" max="4" width="14" style="238" customWidth="1"/>
    <col min="5" max="5" width="9.25" style="51" bestFit="1" customWidth="1"/>
    <col min="6" max="9" width="12.375" style="51" bestFit="1" customWidth="1"/>
    <col min="10" max="256" width="9" style="51"/>
    <col min="257" max="257" width="60" style="51" customWidth="1"/>
    <col min="258" max="258" width="14" style="51" customWidth="1"/>
    <col min="259" max="259" width="9.25" style="51" bestFit="1" customWidth="1"/>
    <col min="260" max="260" width="11.25" style="51" customWidth="1"/>
    <col min="261" max="263" width="12.625" style="51" customWidth="1"/>
    <col min="264" max="264" width="10.5" style="51" customWidth="1"/>
    <col min="265" max="512" width="9" style="51"/>
    <col min="513" max="513" width="60" style="51" customWidth="1"/>
    <col min="514" max="514" width="14" style="51" customWidth="1"/>
    <col min="515" max="515" width="9.25" style="51" bestFit="1" customWidth="1"/>
    <col min="516" max="516" width="11.25" style="51" customWidth="1"/>
    <col min="517" max="519" width="12.625" style="51" customWidth="1"/>
    <col min="520" max="520" width="10.5" style="51" customWidth="1"/>
    <col min="521" max="768" width="9" style="51"/>
    <col min="769" max="769" width="60" style="51" customWidth="1"/>
    <col min="770" max="770" width="14" style="51" customWidth="1"/>
    <col min="771" max="771" width="9.25" style="51" bestFit="1" customWidth="1"/>
    <col min="772" max="772" width="11.25" style="51" customWidth="1"/>
    <col min="773" max="775" width="12.625" style="51" customWidth="1"/>
    <col min="776" max="776" width="10.5" style="51" customWidth="1"/>
    <col min="777" max="1024" width="9" style="51"/>
    <col min="1025" max="1025" width="60" style="51" customWidth="1"/>
    <col min="1026" max="1026" width="14" style="51" customWidth="1"/>
    <col min="1027" max="1027" width="9.25" style="51" bestFit="1" customWidth="1"/>
    <col min="1028" max="1028" width="11.25" style="51" customWidth="1"/>
    <col min="1029" max="1031" width="12.625" style="51" customWidth="1"/>
    <col min="1032" max="1032" width="10.5" style="51" customWidth="1"/>
    <col min="1033" max="1280" width="9" style="51"/>
    <col min="1281" max="1281" width="60" style="51" customWidth="1"/>
    <col min="1282" max="1282" width="14" style="51" customWidth="1"/>
    <col min="1283" max="1283" width="9.25" style="51" bestFit="1" customWidth="1"/>
    <col min="1284" max="1284" width="11.25" style="51" customWidth="1"/>
    <col min="1285" max="1287" width="12.625" style="51" customWidth="1"/>
    <col min="1288" max="1288" width="10.5" style="51" customWidth="1"/>
    <col min="1289" max="1536" width="9" style="51"/>
    <col min="1537" max="1537" width="60" style="51" customWidth="1"/>
    <col min="1538" max="1538" width="14" style="51" customWidth="1"/>
    <col min="1539" max="1539" width="9.25" style="51" bestFit="1" customWidth="1"/>
    <col min="1540" max="1540" width="11.25" style="51" customWidth="1"/>
    <col min="1541" max="1543" width="12.625" style="51" customWidth="1"/>
    <col min="1544" max="1544" width="10.5" style="51" customWidth="1"/>
    <col min="1545" max="1792" width="9" style="51"/>
    <col min="1793" max="1793" width="60" style="51" customWidth="1"/>
    <col min="1794" max="1794" width="14" style="51" customWidth="1"/>
    <col min="1795" max="1795" width="9.25" style="51" bestFit="1" customWidth="1"/>
    <col min="1796" max="1796" width="11.25" style="51" customWidth="1"/>
    <col min="1797" max="1799" width="12.625" style="51" customWidth="1"/>
    <col min="1800" max="1800" width="10.5" style="51" customWidth="1"/>
    <col min="1801" max="2048" width="9" style="51"/>
    <col min="2049" max="2049" width="60" style="51" customWidth="1"/>
    <col min="2050" max="2050" width="14" style="51" customWidth="1"/>
    <col min="2051" max="2051" width="9.25" style="51" bestFit="1" customWidth="1"/>
    <col min="2052" max="2052" width="11.25" style="51" customWidth="1"/>
    <col min="2053" max="2055" width="12.625" style="51" customWidth="1"/>
    <col min="2056" max="2056" width="10.5" style="51" customWidth="1"/>
    <col min="2057" max="2304" width="9" style="51"/>
    <col min="2305" max="2305" width="60" style="51" customWidth="1"/>
    <col min="2306" max="2306" width="14" style="51" customWidth="1"/>
    <col min="2307" max="2307" width="9.25" style="51" bestFit="1" customWidth="1"/>
    <col min="2308" max="2308" width="11.25" style="51" customWidth="1"/>
    <col min="2309" max="2311" width="12.625" style="51" customWidth="1"/>
    <col min="2312" max="2312" width="10.5" style="51" customWidth="1"/>
    <col min="2313" max="2560" width="9" style="51"/>
    <col min="2561" max="2561" width="60" style="51" customWidth="1"/>
    <col min="2562" max="2562" width="14" style="51" customWidth="1"/>
    <col min="2563" max="2563" width="9.25" style="51" bestFit="1" customWidth="1"/>
    <col min="2564" max="2564" width="11.25" style="51" customWidth="1"/>
    <col min="2565" max="2567" width="12.625" style="51" customWidth="1"/>
    <col min="2568" max="2568" width="10.5" style="51" customWidth="1"/>
    <col min="2569" max="2816" width="9" style="51"/>
    <col min="2817" max="2817" width="60" style="51" customWidth="1"/>
    <col min="2818" max="2818" width="14" style="51" customWidth="1"/>
    <col min="2819" max="2819" width="9.25" style="51" bestFit="1" customWidth="1"/>
    <col min="2820" max="2820" width="11.25" style="51" customWidth="1"/>
    <col min="2821" max="2823" width="12.625" style="51" customWidth="1"/>
    <col min="2824" max="2824" width="10.5" style="51" customWidth="1"/>
    <col min="2825" max="3072" width="9" style="51"/>
    <col min="3073" max="3073" width="60" style="51" customWidth="1"/>
    <col min="3074" max="3074" width="14" style="51" customWidth="1"/>
    <col min="3075" max="3075" width="9.25" style="51" bestFit="1" customWidth="1"/>
    <col min="3076" max="3076" width="11.25" style="51" customWidth="1"/>
    <col min="3077" max="3079" width="12.625" style="51" customWidth="1"/>
    <col min="3080" max="3080" width="10.5" style="51" customWidth="1"/>
    <col min="3081" max="3328" width="9" style="51"/>
    <col min="3329" max="3329" width="60" style="51" customWidth="1"/>
    <col min="3330" max="3330" width="14" style="51" customWidth="1"/>
    <col min="3331" max="3331" width="9.25" style="51" bestFit="1" customWidth="1"/>
    <col min="3332" max="3332" width="11.25" style="51" customWidth="1"/>
    <col min="3333" max="3335" width="12.625" style="51" customWidth="1"/>
    <col min="3336" max="3336" width="10.5" style="51" customWidth="1"/>
    <col min="3337" max="3584" width="9" style="51"/>
    <col min="3585" max="3585" width="60" style="51" customWidth="1"/>
    <col min="3586" max="3586" width="14" style="51" customWidth="1"/>
    <col min="3587" max="3587" width="9.25" style="51" bestFit="1" customWidth="1"/>
    <col min="3588" max="3588" width="11.25" style="51" customWidth="1"/>
    <col min="3589" max="3591" width="12.625" style="51" customWidth="1"/>
    <col min="3592" max="3592" width="10.5" style="51" customWidth="1"/>
    <col min="3593" max="3840" width="9" style="51"/>
    <col min="3841" max="3841" width="60" style="51" customWidth="1"/>
    <col min="3842" max="3842" width="14" style="51" customWidth="1"/>
    <col min="3843" max="3843" width="9.25" style="51" bestFit="1" customWidth="1"/>
    <col min="3844" max="3844" width="11.25" style="51" customWidth="1"/>
    <col min="3845" max="3847" width="12.625" style="51" customWidth="1"/>
    <col min="3848" max="3848" width="10.5" style="51" customWidth="1"/>
    <col min="3849" max="4096" width="9" style="51"/>
    <col min="4097" max="4097" width="60" style="51" customWidth="1"/>
    <col min="4098" max="4098" width="14" style="51" customWidth="1"/>
    <col min="4099" max="4099" width="9.25" style="51" bestFit="1" customWidth="1"/>
    <col min="4100" max="4100" width="11.25" style="51" customWidth="1"/>
    <col min="4101" max="4103" width="12.625" style="51" customWidth="1"/>
    <col min="4104" max="4104" width="10.5" style="51" customWidth="1"/>
    <col min="4105" max="4352" width="9" style="51"/>
    <col min="4353" max="4353" width="60" style="51" customWidth="1"/>
    <col min="4354" max="4354" width="14" style="51" customWidth="1"/>
    <col min="4355" max="4355" width="9.25" style="51" bestFit="1" customWidth="1"/>
    <col min="4356" max="4356" width="11.25" style="51" customWidth="1"/>
    <col min="4357" max="4359" width="12.625" style="51" customWidth="1"/>
    <col min="4360" max="4360" width="10.5" style="51" customWidth="1"/>
    <col min="4361" max="4608" width="9" style="51"/>
    <col min="4609" max="4609" width="60" style="51" customWidth="1"/>
    <col min="4610" max="4610" width="14" style="51" customWidth="1"/>
    <col min="4611" max="4611" width="9.25" style="51" bestFit="1" customWidth="1"/>
    <col min="4612" max="4612" width="11.25" style="51" customWidth="1"/>
    <col min="4613" max="4615" width="12.625" style="51" customWidth="1"/>
    <col min="4616" max="4616" width="10.5" style="51" customWidth="1"/>
    <col min="4617" max="4864" width="9" style="51"/>
    <col min="4865" max="4865" width="60" style="51" customWidth="1"/>
    <col min="4866" max="4866" width="14" style="51" customWidth="1"/>
    <col min="4867" max="4867" width="9.25" style="51" bestFit="1" customWidth="1"/>
    <col min="4868" max="4868" width="11.25" style="51" customWidth="1"/>
    <col min="4869" max="4871" width="12.625" style="51" customWidth="1"/>
    <col min="4872" max="4872" width="10.5" style="51" customWidth="1"/>
    <col min="4873" max="5120" width="9" style="51"/>
    <col min="5121" max="5121" width="60" style="51" customWidth="1"/>
    <col min="5122" max="5122" width="14" style="51" customWidth="1"/>
    <col min="5123" max="5123" width="9.25" style="51" bestFit="1" customWidth="1"/>
    <col min="5124" max="5124" width="11.25" style="51" customWidth="1"/>
    <col min="5125" max="5127" width="12.625" style="51" customWidth="1"/>
    <col min="5128" max="5128" width="10.5" style="51" customWidth="1"/>
    <col min="5129" max="5376" width="9" style="51"/>
    <col min="5377" max="5377" width="60" style="51" customWidth="1"/>
    <col min="5378" max="5378" width="14" style="51" customWidth="1"/>
    <col min="5379" max="5379" width="9.25" style="51" bestFit="1" customWidth="1"/>
    <col min="5380" max="5380" width="11.25" style="51" customWidth="1"/>
    <col min="5381" max="5383" width="12.625" style="51" customWidth="1"/>
    <col min="5384" max="5384" width="10.5" style="51" customWidth="1"/>
    <col min="5385" max="5632" width="9" style="51"/>
    <col min="5633" max="5633" width="60" style="51" customWidth="1"/>
    <col min="5634" max="5634" width="14" style="51" customWidth="1"/>
    <col min="5635" max="5635" width="9.25" style="51" bestFit="1" customWidth="1"/>
    <col min="5636" max="5636" width="11.25" style="51" customWidth="1"/>
    <col min="5637" max="5639" width="12.625" style="51" customWidth="1"/>
    <col min="5640" max="5640" width="10.5" style="51" customWidth="1"/>
    <col min="5641" max="5888" width="9" style="51"/>
    <col min="5889" max="5889" width="60" style="51" customWidth="1"/>
    <col min="5890" max="5890" width="14" style="51" customWidth="1"/>
    <col min="5891" max="5891" width="9.25" style="51" bestFit="1" customWidth="1"/>
    <col min="5892" max="5892" width="11.25" style="51" customWidth="1"/>
    <col min="5893" max="5895" width="12.625" style="51" customWidth="1"/>
    <col min="5896" max="5896" width="10.5" style="51" customWidth="1"/>
    <col min="5897" max="6144" width="9" style="51"/>
    <col min="6145" max="6145" width="60" style="51" customWidth="1"/>
    <col min="6146" max="6146" width="14" style="51" customWidth="1"/>
    <col min="6147" max="6147" width="9.25" style="51" bestFit="1" customWidth="1"/>
    <col min="6148" max="6148" width="11.25" style="51" customWidth="1"/>
    <col min="6149" max="6151" width="12.625" style="51" customWidth="1"/>
    <col min="6152" max="6152" width="10.5" style="51" customWidth="1"/>
    <col min="6153" max="6400" width="9" style="51"/>
    <col min="6401" max="6401" width="60" style="51" customWidth="1"/>
    <col min="6402" max="6402" width="14" style="51" customWidth="1"/>
    <col min="6403" max="6403" width="9.25" style="51" bestFit="1" customWidth="1"/>
    <col min="6404" max="6404" width="11.25" style="51" customWidth="1"/>
    <col min="6405" max="6407" width="12.625" style="51" customWidth="1"/>
    <col min="6408" max="6408" width="10.5" style="51" customWidth="1"/>
    <col min="6409" max="6656" width="9" style="51"/>
    <col min="6657" max="6657" width="60" style="51" customWidth="1"/>
    <col min="6658" max="6658" width="14" style="51" customWidth="1"/>
    <col min="6659" max="6659" width="9.25" style="51" bestFit="1" customWidth="1"/>
    <col min="6660" max="6660" width="11.25" style="51" customWidth="1"/>
    <col min="6661" max="6663" width="12.625" style="51" customWidth="1"/>
    <col min="6664" max="6664" width="10.5" style="51" customWidth="1"/>
    <col min="6665" max="6912" width="9" style="51"/>
    <col min="6913" max="6913" width="60" style="51" customWidth="1"/>
    <col min="6914" max="6914" width="14" style="51" customWidth="1"/>
    <col min="6915" max="6915" width="9.25" style="51" bestFit="1" customWidth="1"/>
    <col min="6916" max="6916" width="11.25" style="51" customWidth="1"/>
    <col min="6917" max="6919" width="12.625" style="51" customWidth="1"/>
    <col min="6920" max="6920" width="10.5" style="51" customWidth="1"/>
    <col min="6921" max="7168" width="9" style="51"/>
    <col min="7169" max="7169" width="60" style="51" customWidth="1"/>
    <col min="7170" max="7170" width="14" style="51" customWidth="1"/>
    <col min="7171" max="7171" width="9.25" style="51" bestFit="1" customWidth="1"/>
    <col min="7172" max="7172" width="11.25" style="51" customWidth="1"/>
    <col min="7173" max="7175" width="12.625" style="51" customWidth="1"/>
    <col min="7176" max="7176" width="10.5" style="51" customWidth="1"/>
    <col min="7177" max="7424" width="9" style="51"/>
    <col min="7425" max="7425" width="60" style="51" customWidth="1"/>
    <col min="7426" max="7426" width="14" style="51" customWidth="1"/>
    <col min="7427" max="7427" width="9.25" style="51" bestFit="1" customWidth="1"/>
    <col min="7428" max="7428" width="11.25" style="51" customWidth="1"/>
    <col min="7429" max="7431" width="12.625" style="51" customWidth="1"/>
    <col min="7432" max="7432" width="10.5" style="51" customWidth="1"/>
    <col min="7433" max="7680" width="9" style="51"/>
    <col min="7681" max="7681" width="60" style="51" customWidth="1"/>
    <col min="7682" max="7682" width="14" style="51" customWidth="1"/>
    <col min="7683" max="7683" width="9.25" style="51" bestFit="1" customWidth="1"/>
    <col min="7684" max="7684" width="11.25" style="51" customWidth="1"/>
    <col min="7685" max="7687" width="12.625" style="51" customWidth="1"/>
    <col min="7688" max="7688" width="10.5" style="51" customWidth="1"/>
    <col min="7689" max="7936" width="9" style="51"/>
    <col min="7937" max="7937" width="60" style="51" customWidth="1"/>
    <col min="7938" max="7938" width="14" style="51" customWidth="1"/>
    <col min="7939" max="7939" width="9.25" style="51" bestFit="1" customWidth="1"/>
    <col min="7940" max="7940" width="11.25" style="51" customWidth="1"/>
    <col min="7941" max="7943" width="12.625" style="51" customWidth="1"/>
    <col min="7944" max="7944" width="10.5" style="51" customWidth="1"/>
    <col min="7945" max="8192" width="9" style="51"/>
    <col min="8193" max="8193" width="60" style="51" customWidth="1"/>
    <col min="8194" max="8194" width="14" style="51" customWidth="1"/>
    <col min="8195" max="8195" width="9.25" style="51" bestFit="1" customWidth="1"/>
    <col min="8196" max="8196" width="11.25" style="51" customWidth="1"/>
    <col min="8197" max="8199" width="12.625" style="51" customWidth="1"/>
    <col min="8200" max="8200" width="10.5" style="51" customWidth="1"/>
    <col min="8201" max="8448" width="9" style="51"/>
    <col min="8449" max="8449" width="60" style="51" customWidth="1"/>
    <col min="8450" max="8450" width="14" style="51" customWidth="1"/>
    <col min="8451" max="8451" width="9.25" style="51" bestFit="1" customWidth="1"/>
    <col min="8452" max="8452" width="11.25" style="51" customWidth="1"/>
    <col min="8453" max="8455" width="12.625" style="51" customWidth="1"/>
    <col min="8456" max="8456" width="10.5" style="51" customWidth="1"/>
    <col min="8457" max="8704" width="9" style="51"/>
    <col min="8705" max="8705" width="60" style="51" customWidth="1"/>
    <col min="8706" max="8706" width="14" style="51" customWidth="1"/>
    <col min="8707" max="8707" width="9.25" style="51" bestFit="1" customWidth="1"/>
    <col min="8708" max="8708" width="11.25" style="51" customWidth="1"/>
    <col min="8709" max="8711" width="12.625" style="51" customWidth="1"/>
    <col min="8712" max="8712" width="10.5" style="51" customWidth="1"/>
    <col min="8713" max="8960" width="9" style="51"/>
    <col min="8961" max="8961" width="60" style="51" customWidth="1"/>
    <col min="8962" max="8962" width="14" style="51" customWidth="1"/>
    <col min="8963" max="8963" width="9.25" style="51" bestFit="1" customWidth="1"/>
    <col min="8964" max="8964" width="11.25" style="51" customWidth="1"/>
    <col min="8965" max="8967" width="12.625" style="51" customWidth="1"/>
    <col min="8968" max="8968" width="10.5" style="51" customWidth="1"/>
    <col min="8969" max="9216" width="9" style="51"/>
    <col min="9217" max="9217" width="60" style="51" customWidth="1"/>
    <col min="9218" max="9218" width="14" style="51" customWidth="1"/>
    <col min="9219" max="9219" width="9.25" style="51" bestFit="1" customWidth="1"/>
    <col min="9220" max="9220" width="11.25" style="51" customWidth="1"/>
    <col min="9221" max="9223" width="12.625" style="51" customWidth="1"/>
    <col min="9224" max="9224" width="10.5" style="51" customWidth="1"/>
    <col min="9225" max="9472" width="9" style="51"/>
    <col min="9473" max="9473" width="60" style="51" customWidth="1"/>
    <col min="9474" max="9474" width="14" style="51" customWidth="1"/>
    <col min="9475" max="9475" width="9.25" style="51" bestFit="1" customWidth="1"/>
    <col min="9476" max="9476" width="11.25" style="51" customWidth="1"/>
    <col min="9477" max="9479" width="12.625" style="51" customWidth="1"/>
    <col min="9480" max="9480" width="10.5" style="51" customWidth="1"/>
    <col min="9481" max="9728" width="9" style="51"/>
    <col min="9729" max="9729" width="60" style="51" customWidth="1"/>
    <col min="9730" max="9730" width="14" style="51" customWidth="1"/>
    <col min="9731" max="9731" width="9.25" style="51" bestFit="1" customWidth="1"/>
    <col min="9732" max="9732" width="11.25" style="51" customWidth="1"/>
    <col min="9733" max="9735" width="12.625" style="51" customWidth="1"/>
    <col min="9736" max="9736" width="10.5" style="51" customWidth="1"/>
    <col min="9737" max="9984" width="9" style="51"/>
    <col min="9985" max="9985" width="60" style="51" customWidth="1"/>
    <col min="9986" max="9986" width="14" style="51" customWidth="1"/>
    <col min="9987" max="9987" width="9.25" style="51" bestFit="1" customWidth="1"/>
    <col min="9988" max="9988" width="11.25" style="51" customWidth="1"/>
    <col min="9989" max="9991" width="12.625" style="51" customWidth="1"/>
    <col min="9992" max="9992" width="10.5" style="51" customWidth="1"/>
    <col min="9993" max="10240" width="9" style="51"/>
    <col min="10241" max="10241" width="60" style="51" customWidth="1"/>
    <col min="10242" max="10242" width="14" style="51" customWidth="1"/>
    <col min="10243" max="10243" width="9.25" style="51" bestFit="1" customWidth="1"/>
    <col min="10244" max="10244" width="11.25" style="51" customWidth="1"/>
    <col min="10245" max="10247" width="12.625" style="51" customWidth="1"/>
    <col min="10248" max="10248" width="10.5" style="51" customWidth="1"/>
    <col min="10249" max="10496" width="9" style="51"/>
    <col min="10497" max="10497" width="60" style="51" customWidth="1"/>
    <col min="10498" max="10498" width="14" style="51" customWidth="1"/>
    <col min="10499" max="10499" width="9.25" style="51" bestFit="1" customWidth="1"/>
    <col min="10500" max="10500" width="11.25" style="51" customWidth="1"/>
    <col min="10501" max="10503" width="12.625" style="51" customWidth="1"/>
    <col min="10504" max="10504" width="10.5" style="51" customWidth="1"/>
    <col min="10505" max="10752" width="9" style="51"/>
    <col min="10753" max="10753" width="60" style="51" customWidth="1"/>
    <col min="10754" max="10754" width="14" style="51" customWidth="1"/>
    <col min="10755" max="10755" width="9.25" style="51" bestFit="1" customWidth="1"/>
    <col min="10756" max="10756" width="11.25" style="51" customWidth="1"/>
    <col min="10757" max="10759" width="12.625" style="51" customWidth="1"/>
    <col min="10760" max="10760" width="10.5" style="51" customWidth="1"/>
    <col min="10761" max="11008" width="9" style="51"/>
    <col min="11009" max="11009" width="60" style="51" customWidth="1"/>
    <col min="11010" max="11010" width="14" style="51" customWidth="1"/>
    <col min="11011" max="11011" width="9.25" style="51" bestFit="1" customWidth="1"/>
    <col min="11012" max="11012" width="11.25" style="51" customWidth="1"/>
    <col min="11013" max="11015" width="12.625" style="51" customWidth="1"/>
    <col min="11016" max="11016" width="10.5" style="51" customWidth="1"/>
    <col min="11017" max="11264" width="9" style="51"/>
    <col min="11265" max="11265" width="60" style="51" customWidth="1"/>
    <col min="11266" max="11266" width="14" style="51" customWidth="1"/>
    <col min="11267" max="11267" width="9.25" style="51" bestFit="1" customWidth="1"/>
    <col min="11268" max="11268" width="11.25" style="51" customWidth="1"/>
    <col min="11269" max="11271" width="12.625" style="51" customWidth="1"/>
    <col min="11272" max="11272" width="10.5" style="51" customWidth="1"/>
    <col min="11273" max="11520" width="9" style="51"/>
    <col min="11521" max="11521" width="60" style="51" customWidth="1"/>
    <col min="11522" max="11522" width="14" style="51" customWidth="1"/>
    <col min="11523" max="11523" width="9.25" style="51" bestFit="1" customWidth="1"/>
    <col min="11524" max="11524" width="11.25" style="51" customWidth="1"/>
    <col min="11525" max="11527" width="12.625" style="51" customWidth="1"/>
    <col min="11528" max="11528" width="10.5" style="51" customWidth="1"/>
    <col min="11529" max="11776" width="9" style="51"/>
    <col min="11777" max="11777" width="60" style="51" customWidth="1"/>
    <col min="11778" max="11778" width="14" style="51" customWidth="1"/>
    <col min="11779" max="11779" width="9.25" style="51" bestFit="1" customWidth="1"/>
    <col min="11780" max="11780" width="11.25" style="51" customWidth="1"/>
    <col min="11781" max="11783" width="12.625" style="51" customWidth="1"/>
    <col min="11784" max="11784" width="10.5" style="51" customWidth="1"/>
    <col min="11785" max="12032" width="9" style="51"/>
    <col min="12033" max="12033" width="60" style="51" customWidth="1"/>
    <col min="12034" max="12034" width="14" style="51" customWidth="1"/>
    <col min="12035" max="12035" width="9.25" style="51" bestFit="1" customWidth="1"/>
    <col min="12036" max="12036" width="11.25" style="51" customWidth="1"/>
    <col min="12037" max="12039" width="12.625" style="51" customWidth="1"/>
    <col min="12040" max="12040" width="10.5" style="51" customWidth="1"/>
    <col min="12041" max="12288" width="9" style="51"/>
    <col min="12289" max="12289" width="60" style="51" customWidth="1"/>
    <col min="12290" max="12290" width="14" style="51" customWidth="1"/>
    <col min="12291" max="12291" width="9.25" style="51" bestFit="1" customWidth="1"/>
    <col min="12292" max="12292" width="11.25" style="51" customWidth="1"/>
    <col min="12293" max="12295" width="12.625" style="51" customWidth="1"/>
    <col min="12296" max="12296" width="10.5" style="51" customWidth="1"/>
    <col min="12297" max="12544" width="9" style="51"/>
    <col min="12545" max="12545" width="60" style="51" customWidth="1"/>
    <col min="12546" max="12546" width="14" style="51" customWidth="1"/>
    <col min="12547" max="12547" width="9.25" style="51" bestFit="1" customWidth="1"/>
    <col min="12548" max="12548" width="11.25" style="51" customWidth="1"/>
    <col min="12549" max="12551" width="12.625" style="51" customWidth="1"/>
    <col min="12552" max="12552" width="10.5" style="51" customWidth="1"/>
    <col min="12553" max="12800" width="9" style="51"/>
    <col min="12801" max="12801" width="60" style="51" customWidth="1"/>
    <col min="12802" max="12802" width="14" style="51" customWidth="1"/>
    <col min="12803" max="12803" width="9.25" style="51" bestFit="1" customWidth="1"/>
    <col min="12804" max="12804" width="11.25" style="51" customWidth="1"/>
    <col min="12805" max="12807" width="12.625" style="51" customWidth="1"/>
    <col min="12808" max="12808" width="10.5" style="51" customWidth="1"/>
    <col min="12809" max="13056" width="9" style="51"/>
    <col min="13057" max="13057" width="60" style="51" customWidth="1"/>
    <col min="13058" max="13058" width="14" style="51" customWidth="1"/>
    <col min="13059" max="13059" width="9.25" style="51" bestFit="1" customWidth="1"/>
    <col min="13060" max="13060" width="11.25" style="51" customWidth="1"/>
    <col min="13061" max="13063" width="12.625" style="51" customWidth="1"/>
    <col min="13064" max="13064" width="10.5" style="51" customWidth="1"/>
    <col min="13065" max="13312" width="9" style="51"/>
    <col min="13313" max="13313" width="60" style="51" customWidth="1"/>
    <col min="13314" max="13314" width="14" style="51" customWidth="1"/>
    <col min="13315" max="13315" width="9.25" style="51" bestFit="1" customWidth="1"/>
    <col min="13316" max="13316" width="11.25" style="51" customWidth="1"/>
    <col min="13317" max="13319" width="12.625" style="51" customWidth="1"/>
    <col min="13320" max="13320" width="10.5" style="51" customWidth="1"/>
    <col min="13321" max="13568" width="9" style="51"/>
    <col min="13569" max="13569" width="60" style="51" customWidth="1"/>
    <col min="13570" max="13570" width="14" style="51" customWidth="1"/>
    <col min="13571" max="13571" width="9.25" style="51" bestFit="1" customWidth="1"/>
    <col min="13572" max="13572" width="11.25" style="51" customWidth="1"/>
    <col min="13573" max="13575" width="12.625" style="51" customWidth="1"/>
    <col min="13576" max="13576" width="10.5" style="51" customWidth="1"/>
    <col min="13577" max="13824" width="9" style="51"/>
    <col min="13825" max="13825" width="60" style="51" customWidth="1"/>
    <col min="13826" max="13826" width="14" style="51" customWidth="1"/>
    <col min="13827" max="13827" width="9.25" style="51" bestFit="1" customWidth="1"/>
    <col min="13828" max="13828" width="11.25" style="51" customWidth="1"/>
    <col min="13829" max="13831" width="12.625" style="51" customWidth="1"/>
    <col min="13832" max="13832" width="10.5" style="51" customWidth="1"/>
    <col min="13833" max="14080" width="9" style="51"/>
    <col min="14081" max="14081" width="60" style="51" customWidth="1"/>
    <col min="14082" max="14082" width="14" style="51" customWidth="1"/>
    <col min="14083" max="14083" width="9.25" style="51" bestFit="1" customWidth="1"/>
    <col min="14084" max="14084" width="11.25" style="51" customWidth="1"/>
    <col min="14085" max="14087" width="12.625" style="51" customWidth="1"/>
    <col min="14088" max="14088" width="10.5" style="51" customWidth="1"/>
    <col min="14089" max="14336" width="9" style="51"/>
    <col min="14337" max="14337" width="60" style="51" customWidth="1"/>
    <col min="14338" max="14338" width="14" style="51" customWidth="1"/>
    <col min="14339" max="14339" width="9.25" style="51" bestFit="1" customWidth="1"/>
    <col min="14340" max="14340" width="11.25" style="51" customWidth="1"/>
    <col min="14341" max="14343" width="12.625" style="51" customWidth="1"/>
    <col min="14344" max="14344" width="10.5" style="51" customWidth="1"/>
    <col min="14345" max="14592" width="9" style="51"/>
    <col min="14593" max="14593" width="60" style="51" customWidth="1"/>
    <col min="14594" max="14594" width="14" style="51" customWidth="1"/>
    <col min="14595" max="14595" width="9.25" style="51" bestFit="1" customWidth="1"/>
    <col min="14596" max="14596" width="11.25" style="51" customWidth="1"/>
    <col min="14597" max="14599" width="12.625" style="51" customWidth="1"/>
    <col min="14600" max="14600" width="10.5" style="51" customWidth="1"/>
    <col min="14601" max="14848" width="9" style="51"/>
    <col min="14849" max="14849" width="60" style="51" customWidth="1"/>
    <col min="14850" max="14850" width="14" style="51" customWidth="1"/>
    <col min="14851" max="14851" width="9.25" style="51" bestFit="1" customWidth="1"/>
    <col min="14852" max="14852" width="11.25" style="51" customWidth="1"/>
    <col min="14853" max="14855" width="12.625" style="51" customWidth="1"/>
    <col min="14856" max="14856" width="10.5" style="51" customWidth="1"/>
    <col min="14857" max="15104" width="9" style="51"/>
    <col min="15105" max="15105" width="60" style="51" customWidth="1"/>
    <col min="15106" max="15106" width="14" style="51" customWidth="1"/>
    <col min="15107" max="15107" width="9.25" style="51" bestFit="1" customWidth="1"/>
    <col min="15108" max="15108" width="11.25" style="51" customWidth="1"/>
    <col min="15109" max="15111" width="12.625" style="51" customWidth="1"/>
    <col min="15112" max="15112" width="10.5" style="51" customWidth="1"/>
    <col min="15113" max="15360" width="9" style="51"/>
    <col min="15361" max="15361" width="60" style="51" customWidth="1"/>
    <col min="15362" max="15362" width="14" style="51" customWidth="1"/>
    <col min="15363" max="15363" width="9.25" style="51" bestFit="1" customWidth="1"/>
    <col min="15364" max="15364" width="11.25" style="51" customWidth="1"/>
    <col min="15365" max="15367" width="12.625" style="51" customWidth="1"/>
    <col min="15368" max="15368" width="10.5" style="51" customWidth="1"/>
    <col min="15369" max="15616" width="9" style="51"/>
    <col min="15617" max="15617" width="60" style="51" customWidth="1"/>
    <col min="15618" max="15618" width="14" style="51" customWidth="1"/>
    <col min="15619" max="15619" width="9.25" style="51" bestFit="1" customWidth="1"/>
    <col min="15620" max="15620" width="11.25" style="51" customWidth="1"/>
    <col min="15621" max="15623" width="12.625" style="51" customWidth="1"/>
    <col min="15624" max="15624" width="10.5" style="51" customWidth="1"/>
    <col min="15625" max="15872" width="9" style="51"/>
    <col min="15873" max="15873" width="60" style="51" customWidth="1"/>
    <col min="15874" max="15874" width="14" style="51" customWidth="1"/>
    <col min="15875" max="15875" width="9.25" style="51" bestFit="1" customWidth="1"/>
    <col min="15876" max="15876" width="11.25" style="51" customWidth="1"/>
    <col min="15877" max="15879" width="12.625" style="51" customWidth="1"/>
    <col min="15880" max="15880" width="10.5" style="51" customWidth="1"/>
    <col min="15881" max="16128" width="9" style="51"/>
    <col min="16129" max="16129" width="60" style="51" customWidth="1"/>
    <col min="16130" max="16130" width="14" style="51" customWidth="1"/>
    <col min="16131" max="16131" width="9.25" style="51" bestFit="1" customWidth="1"/>
    <col min="16132" max="16132" width="11.25" style="51" customWidth="1"/>
    <col min="16133" max="16135" width="12.625" style="51" customWidth="1"/>
    <col min="16136" max="16136" width="10.5" style="51" customWidth="1"/>
    <col min="16137" max="16382" width="9" style="51"/>
    <col min="16383" max="16384" width="9" style="51" customWidth="1"/>
  </cols>
  <sheetData>
    <row r="1" spans="2:9" ht="18" customHeight="1">
      <c r="B1" s="291"/>
      <c r="C1" s="292"/>
      <c r="D1" s="292"/>
      <c r="E1" s="292"/>
      <c r="F1" s="292"/>
      <c r="G1" s="292"/>
      <c r="H1" s="292"/>
      <c r="I1" s="292"/>
    </row>
    <row r="2" spans="2:9" ht="55.9" customHeight="1" thickBot="1">
      <c r="B2" s="293"/>
      <c r="C2" s="294"/>
      <c r="D2" s="294"/>
      <c r="E2" s="294"/>
      <c r="F2" s="294"/>
      <c r="G2" s="294"/>
      <c r="H2" s="294"/>
      <c r="I2" s="294"/>
    </row>
    <row r="3" spans="2:9">
      <c r="B3" s="52"/>
      <c r="C3" s="52"/>
      <c r="D3" s="235"/>
      <c r="E3" s="53"/>
      <c r="F3" s="54"/>
      <c r="G3" s="52"/>
      <c r="H3" s="52"/>
      <c r="I3" s="52"/>
    </row>
    <row r="4" spans="2:9" ht="13.5" thickBot="1">
      <c r="B4" s="61" t="s">
        <v>285</v>
      </c>
      <c r="C4" s="52"/>
      <c r="D4" s="235"/>
      <c r="E4" s="53"/>
      <c r="F4" s="54"/>
      <c r="G4" s="52"/>
      <c r="H4" s="52"/>
      <c r="I4" s="52"/>
    </row>
    <row r="5" spans="2:9">
      <c r="B5" s="55" t="str">
        <f>'PLANILHA ORÇAMENTARIA'!B7</f>
        <v>Obra: Reforma e Manutenção do Ginásio Poliesportivo Municipal Helio de Araujo Silva</v>
      </c>
      <c r="C5" s="56"/>
      <c r="D5" s="236"/>
      <c r="E5" s="57"/>
      <c r="F5" s="58"/>
      <c r="G5" s="59"/>
      <c r="H5" s="59"/>
      <c r="I5" s="57"/>
    </row>
    <row r="6" spans="2:9">
      <c r="B6" s="60" t="s">
        <v>461</v>
      </c>
      <c r="C6" s="61"/>
      <c r="D6" s="235"/>
      <c r="E6" s="53"/>
      <c r="F6" s="62"/>
      <c r="G6" s="63"/>
      <c r="H6" s="52"/>
      <c r="I6" s="53"/>
    </row>
    <row r="7" spans="2:9" ht="13.5" thickBot="1">
      <c r="B7" s="64" t="s">
        <v>287</v>
      </c>
      <c r="C7" s="65"/>
      <c r="D7" s="237"/>
      <c r="E7" s="66"/>
      <c r="F7" s="67"/>
      <c r="G7" s="68"/>
      <c r="H7" s="68"/>
      <c r="I7" s="66"/>
    </row>
    <row r="8" spans="2:9" ht="13.5" thickBot="1">
      <c r="B8" s="61"/>
      <c r="C8" s="61"/>
      <c r="D8" s="235"/>
      <c r="E8" s="53"/>
      <c r="F8" s="62"/>
      <c r="G8" s="52"/>
      <c r="H8" s="52"/>
      <c r="I8" s="53"/>
    </row>
    <row r="9" spans="2:9" ht="13.5" thickBot="1">
      <c r="B9" s="295" t="s">
        <v>460</v>
      </c>
      <c r="C9" s="296"/>
      <c r="D9" s="296"/>
      <c r="E9" s="296"/>
      <c r="F9" s="296"/>
      <c r="G9" s="296"/>
      <c r="H9" s="296"/>
      <c r="I9" s="296"/>
    </row>
    <row r="10" spans="2:9" ht="13.5" thickBot="1"/>
    <row r="11" spans="2:9" ht="15">
      <c r="B11" s="239" t="s">
        <v>15</v>
      </c>
      <c r="C11" s="240" t="s">
        <v>18</v>
      </c>
      <c r="D11" s="241" t="s">
        <v>20</v>
      </c>
      <c r="E11" s="240" t="s">
        <v>58</v>
      </c>
      <c r="F11" s="240">
        <v>1</v>
      </c>
      <c r="G11" s="240">
        <v>2</v>
      </c>
      <c r="H11" s="240">
        <v>3</v>
      </c>
      <c r="I11" s="240">
        <v>4</v>
      </c>
    </row>
    <row r="12" spans="2:9" ht="15">
      <c r="B12" s="242"/>
      <c r="C12" s="243"/>
      <c r="D12" s="244"/>
      <c r="E12" s="245"/>
      <c r="F12" s="245"/>
      <c r="G12" s="245"/>
      <c r="H12" s="245"/>
      <c r="I12" s="245"/>
    </row>
    <row r="13" spans="2:9" ht="15">
      <c r="B13" s="246">
        <v>1</v>
      </c>
      <c r="C13" s="247" t="s">
        <v>462</v>
      </c>
      <c r="D13" s="248">
        <f>'PLANILHA ORÇAMENTARIA'!J20</f>
        <v>22448.034216490909</v>
      </c>
      <c r="E13" s="249">
        <f>D13/D44</f>
        <v>3.5707114002554295E-2</v>
      </c>
      <c r="F13" s="250">
        <f>F14/D13</f>
        <v>0.3</v>
      </c>
      <c r="G13" s="251">
        <f>G14/D13</f>
        <v>0.25</v>
      </c>
      <c r="H13" s="252">
        <f>G13</f>
        <v>0.25</v>
      </c>
      <c r="I13" s="253">
        <f>I14/D13</f>
        <v>0.19999999999999996</v>
      </c>
    </row>
    <row r="14" spans="2:9" ht="15">
      <c r="B14" s="246"/>
      <c r="C14" s="245"/>
      <c r="D14" s="248"/>
      <c r="E14" s="249"/>
      <c r="F14" s="254">
        <f>D13*0.3</f>
        <v>6734.4102649472725</v>
      </c>
      <c r="G14" s="254">
        <f>D13*0.25</f>
        <v>5612.0085541227272</v>
      </c>
      <c r="H14" s="255">
        <f>D13*0.25</f>
        <v>5612.0085541227272</v>
      </c>
      <c r="I14" s="255">
        <f>D13-F14-G14-H14</f>
        <v>4489.606843298181</v>
      </c>
    </row>
    <row r="15" spans="2:9" ht="15">
      <c r="B15" s="246">
        <v>2</v>
      </c>
      <c r="C15" s="245" t="s">
        <v>314</v>
      </c>
      <c r="D15" s="248">
        <f>'PLANILHA ORÇAMENTARIA'!J35</f>
        <v>40908.40717689717</v>
      </c>
      <c r="E15" s="249">
        <f>D15/D44</f>
        <v>6.5071228270638229E-2</v>
      </c>
      <c r="F15" s="250">
        <v>1</v>
      </c>
      <c r="G15" s="256"/>
      <c r="H15" s="256"/>
      <c r="I15" s="249"/>
    </row>
    <row r="16" spans="2:9" ht="15">
      <c r="B16" s="246"/>
      <c r="C16" s="245"/>
      <c r="D16" s="248"/>
      <c r="E16" s="249"/>
      <c r="F16" s="254">
        <f>D15</f>
        <v>40908.40717689717</v>
      </c>
      <c r="G16" s="254"/>
      <c r="H16" s="254"/>
      <c r="I16" s="254"/>
    </row>
    <row r="17" spans="2:9" ht="15">
      <c r="B17" s="246">
        <v>3</v>
      </c>
      <c r="C17" s="245" t="s">
        <v>67</v>
      </c>
      <c r="D17" s="248">
        <f>'PLANILHA ORÇAMENTARIA'!J40</f>
        <v>462.66476558800002</v>
      </c>
      <c r="E17" s="249">
        <f>D17/D44</f>
        <v>7.3594076748508528E-4</v>
      </c>
      <c r="F17" s="254"/>
      <c r="G17" s="250">
        <v>1</v>
      </c>
      <c r="H17" s="256"/>
      <c r="I17" s="257"/>
    </row>
    <row r="18" spans="2:9" ht="15">
      <c r="B18" s="246"/>
      <c r="C18" s="245"/>
      <c r="D18" s="248"/>
      <c r="E18" s="249"/>
      <c r="F18" s="254"/>
      <c r="G18" s="254">
        <f>D17</f>
        <v>462.66476558800002</v>
      </c>
      <c r="H18" s="254"/>
      <c r="I18" s="254"/>
    </row>
    <row r="19" spans="2:9" ht="15">
      <c r="B19" s="246">
        <v>4</v>
      </c>
      <c r="C19" s="245" t="s">
        <v>79</v>
      </c>
      <c r="D19" s="248">
        <f>'PLANILHA ORÇAMENTARIA'!J52</f>
        <v>36356.921220649994</v>
      </c>
      <c r="E19" s="249">
        <f>D19/D44</f>
        <v>5.7831377050109038E-2</v>
      </c>
      <c r="F19" s="253">
        <f>F20/D19</f>
        <v>0.2</v>
      </c>
      <c r="G19" s="256"/>
      <c r="H19" s="256"/>
      <c r="I19" s="250">
        <f>I20/D19</f>
        <v>0.8</v>
      </c>
    </row>
    <row r="20" spans="2:9" s="234" customFormat="1" ht="15">
      <c r="B20" s="258"/>
      <c r="C20" s="259"/>
      <c r="D20" s="260"/>
      <c r="E20" s="260"/>
      <c r="F20" s="254">
        <f>D19*0.2</f>
        <v>7271.3842441299994</v>
      </c>
      <c r="G20" s="261"/>
      <c r="H20" s="259"/>
      <c r="I20" s="264">
        <f>D19*0.8</f>
        <v>29085.536976519998</v>
      </c>
    </row>
    <row r="21" spans="2:9" ht="15">
      <c r="B21" s="246">
        <v>5</v>
      </c>
      <c r="C21" s="245" t="s">
        <v>463</v>
      </c>
      <c r="D21" s="248">
        <f>'PLANILHA ORÇAMENTARIA'!J61</f>
        <v>128671.267151818</v>
      </c>
      <c r="E21" s="249">
        <f>D21/D44</f>
        <v>0.20467180158108725</v>
      </c>
      <c r="F21" s="253">
        <f>F22/D21</f>
        <v>0.8</v>
      </c>
      <c r="G21" s="253">
        <v>0.2</v>
      </c>
      <c r="H21" s="256"/>
      <c r="I21" s="256"/>
    </row>
    <row r="22" spans="2:9" ht="15">
      <c r="B22" s="246"/>
      <c r="C22" s="245"/>
      <c r="D22" s="248"/>
      <c r="E22" s="249"/>
      <c r="F22" s="255">
        <f>D21*0.8</f>
        <v>102937.01372145441</v>
      </c>
      <c r="G22" s="254">
        <f>D21*0.2</f>
        <v>25734.253430363602</v>
      </c>
      <c r="H22" s="254"/>
      <c r="I22" s="254"/>
    </row>
    <row r="23" spans="2:9" ht="15">
      <c r="B23" s="246">
        <v>6</v>
      </c>
      <c r="C23" s="245" t="s">
        <v>464</v>
      </c>
      <c r="D23" s="248">
        <f>'PLANILHA ORÇAMENTARIA'!J65</f>
        <v>4052.9911730453996</v>
      </c>
      <c r="E23" s="249">
        <f>D23/D44</f>
        <v>6.4469171986989765E-3</v>
      </c>
      <c r="F23" s="245"/>
      <c r="G23" s="253">
        <v>1</v>
      </c>
      <c r="H23" s="256"/>
      <c r="I23" s="254"/>
    </row>
    <row r="24" spans="2:9" ht="15">
      <c r="B24" s="246"/>
      <c r="C24" s="245"/>
      <c r="D24" s="248"/>
      <c r="E24" s="249"/>
      <c r="F24" s="245"/>
      <c r="G24" s="254">
        <f>D23</f>
        <v>4052.9911730453996</v>
      </c>
      <c r="H24" s="254"/>
      <c r="I24" s="254"/>
    </row>
    <row r="25" spans="2:9" ht="15">
      <c r="B25" s="246">
        <v>7</v>
      </c>
      <c r="C25" s="245" t="s">
        <v>49</v>
      </c>
      <c r="D25" s="248">
        <f>'PLANILHA ORÇAMENTARIA'!J76</f>
        <v>29045.590094026396</v>
      </c>
      <c r="E25" s="249">
        <f>D25/D44</f>
        <v>4.6201559867409522E-2</v>
      </c>
      <c r="F25" s="245"/>
      <c r="G25" s="250">
        <v>1</v>
      </c>
      <c r="H25" s="254"/>
      <c r="I25" s="254"/>
    </row>
    <row r="26" spans="2:9" ht="15">
      <c r="B26" s="246"/>
      <c r="C26" s="245"/>
      <c r="D26" s="248"/>
      <c r="E26" s="249"/>
      <c r="F26" s="245"/>
      <c r="G26" s="254">
        <f>D25</f>
        <v>29045.590094026396</v>
      </c>
      <c r="H26" s="254"/>
      <c r="I26" s="254"/>
    </row>
    <row r="27" spans="2:9" ht="15">
      <c r="B27" s="246">
        <v>8</v>
      </c>
      <c r="C27" s="245" t="s">
        <v>465</v>
      </c>
      <c r="D27" s="248">
        <f>'PLANILHA ORÇAMENTARIA'!J87</f>
        <v>120585.12012040922</v>
      </c>
      <c r="E27" s="249">
        <f>D27/D44</f>
        <v>0.1918095183580949</v>
      </c>
      <c r="F27" s="256"/>
      <c r="G27" s="254"/>
      <c r="H27" s="250">
        <f>H28/D27</f>
        <v>0.4</v>
      </c>
      <c r="I27" s="250">
        <f>I28/D27</f>
        <v>0.6</v>
      </c>
    </row>
    <row r="28" spans="2:9" ht="15">
      <c r="B28" s="246"/>
      <c r="C28" s="245"/>
      <c r="D28" s="248"/>
      <c r="E28" s="249"/>
      <c r="F28" s="254"/>
      <c r="G28" s="254"/>
      <c r="H28" s="254">
        <f>D27*0.4</f>
        <v>48234.048048163691</v>
      </c>
      <c r="I28" s="254">
        <f>D27*0.6</f>
        <v>72351.07207224553</v>
      </c>
    </row>
    <row r="29" spans="2:9" ht="15">
      <c r="B29" s="246">
        <v>9</v>
      </c>
      <c r="C29" s="245" t="s">
        <v>466</v>
      </c>
      <c r="D29" s="248">
        <f>'PLANILHA ORÇAMENTARIA'!J99</f>
        <v>102854.7996435213</v>
      </c>
      <c r="E29" s="249">
        <f>D29/D44</f>
        <v>0.16360666689839029</v>
      </c>
      <c r="F29" s="254"/>
      <c r="G29" s="250">
        <f>G30/D29</f>
        <v>0.5</v>
      </c>
      <c r="H29" s="253">
        <f>H30/D29</f>
        <v>0.4</v>
      </c>
      <c r="I29" s="253">
        <f>I30/D29</f>
        <v>0.1</v>
      </c>
    </row>
    <row r="30" spans="2:9" ht="15">
      <c r="B30" s="246"/>
      <c r="C30" s="245"/>
      <c r="D30" s="248"/>
      <c r="E30" s="249"/>
      <c r="F30" s="254"/>
      <c r="G30" s="265">
        <f>D29*0.5</f>
        <v>51427.39982176065</v>
      </c>
      <c r="H30" s="254">
        <f>D29*0.4</f>
        <v>41141.919857408524</v>
      </c>
      <c r="I30" s="254">
        <f>D29*0.1</f>
        <v>10285.479964352131</v>
      </c>
    </row>
    <row r="31" spans="2:9" ht="15">
      <c r="B31" s="246">
        <v>10</v>
      </c>
      <c r="C31" s="245" t="s">
        <v>467</v>
      </c>
      <c r="D31" s="248">
        <f>'PLANILHA ORÇAMENTARIA'!J105</f>
        <v>1994.8403479999999</v>
      </c>
      <c r="E31" s="249">
        <f>D31/D44</f>
        <v>3.1731059849598622E-3</v>
      </c>
      <c r="F31" s="254"/>
      <c r="G31" s="250">
        <v>1</v>
      </c>
      <c r="H31" s="256"/>
      <c r="I31" s="254"/>
    </row>
    <row r="32" spans="2:9" ht="15">
      <c r="B32" s="246"/>
      <c r="C32" s="245"/>
      <c r="D32" s="248"/>
      <c r="E32" s="249"/>
      <c r="F32" s="254"/>
      <c r="G32" s="265">
        <f>D31</f>
        <v>1994.8403479999999</v>
      </c>
      <c r="H32" s="254"/>
      <c r="I32" s="254"/>
    </row>
    <row r="33" spans="2:9" ht="15">
      <c r="B33" s="246">
        <v>11</v>
      </c>
      <c r="C33" s="245" t="s">
        <v>468</v>
      </c>
      <c r="D33" s="248">
        <f>'PLANILHA ORÇAMENTARIA'!J112</f>
        <v>2920.3180579999998</v>
      </c>
      <c r="E33" s="249">
        <f>D33/D44</f>
        <v>4.6452232215558548E-3</v>
      </c>
      <c r="F33" s="245"/>
      <c r="G33" s="253">
        <v>1</v>
      </c>
      <c r="H33" s="245"/>
      <c r="I33" s="254"/>
    </row>
    <row r="34" spans="2:9" ht="15">
      <c r="B34" s="246"/>
      <c r="C34" s="245"/>
      <c r="D34" s="248"/>
      <c r="E34" s="249"/>
      <c r="F34" s="245"/>
      <c r="G34" s="254">
        <f>D33</f>
        <v>2920.3180579999998</v>
      </c>
      <c r="H34" s="245"/>
      <c r="I34" s="255"/>
    </row>
    <row r="35" spans="2:9" ht="15">
      <c r="B35" s="246">
        <v>12</v>
      </c>
      <c r="C35" s="245" t="s">
        <v>71</v>
      </c>
      <c r="D35" s="248">
        <f>'PLANILHA ORÇAMENTARIA'!J133</f>
        <v>23791.548820999997</v>
      </c>
      <c r="E35" s="249">
        <f>D35/D44</f>
        <v>3.784418438852423E-2</v>
      </c>
      <c r="F35" s="245"/>
      <c r="G35" s="245"/>
      <c r="H35" s="250">
        <v>1</v>
      </c>
      <c r="I35" s="255"/>
    </row>
    <row r="36" spans="2:9" ht="15">
      <c r="B36" s="246"/>
      <c r="C36" s="245"/>
      <c r="D36" s="248"/>
      <c r="E36" s="249"/>
      <c r="F36" s="245"/>
      <c r="G36" s="245"/>
      <c r="H36" s="255">
        <f>D35</f>
        <v>23791.548820999997</v>
      </c>
      <c r="I36" s="255"/>
    </row>
    <row r="37" spans="2:9" ht="15">
      <c r="B37" s="246">
        <v>13</v>
      </c>
      <c r="C37" s="245" t="s">
        <v>469</v>
      </c>
      <c r="D37" s="248">
        <f>'PLANILHA ORÇAMENTARIA'!J140</f>
        <v>2113.7832120000003</v>
      </c>
      <c r="E37" s="249">
        <f>D37/D44</f>
        <v>3.3623032377651119E-3</v>
      </c>
      <c r="F37" s="245"/>
      <c r="G37" s="250">
        <v>1</v>
      </c>
      <c r="H37" s="255"/>
      <c r="I37" s="255"/>
    </row>
    <row r="38" spans="2:9" ht="15">
      <c r="B38" s="246"/>
      <c r="C38" s="245"/>
      <c r="D38" s="248"/>
      <c r="E38" s="249"/>
      <c r="F38" s="245"/>
      <c r="G38" s="255">
        <f>D37</f>
        <v>2113.7832120000003</v>
      </c>
      <c r="H38" s="255"/>
      <c r="I38" s="255"/>
    </row>
    <row r="39" spans="2:9" ht="15">
      <c r="B39" s="246">
        <v>14</v>
      </c>
      <c r="C39" s="245" t="s">
        <v>50</v>
      </c>
      <c r="D39" s="248">
        <f>'PLANILHA ORÇAMENTARIA'!J161</f>
        <v>101739.60936039081</v>
      </c>
      <c r="E39" s="249">
        <f>D39/D44</f>
        <v>0.16183278210338992</v>
      </c>
      <c r="F39" s="245"/>
      <c r="G39" s="245"/>
      <c r="H39" s="266">
        <f>H40/D39</f>
        <v>0.5</v>
      </c>
      <c r="I39" s="250">
        <f>H39</f>
        <v>0.5</v>
      </c>
    </row>
    <row r="40" spans="2:9" ht="15">
      <c r="B40" s="246"/>
      <c r="C40" s="245"/>
      <c r="D40" s="248"/>
      <c r="E40" s="249"/>
      <c r="F40" s="245"/>
      <c r="G40" s="245"/>
      <c r="H40" s="255">
        <f>D39*0.5</f>
        <v>50869.804680195404</v>
      </c>
      <c r="I40" s="255">
        <f>H40</f>
        <v>50869.804680195404</v>
      </c>
    </row>
    <row r="41" spans="2:9" ht="15">
      <c r="B41" s="246">
        <v>15</v>
      </c>
      <c r="C41" s="245" t="s">
        <v>9</v>
      </c>
      <c r="D41" s="248">
        <f>'PLANILHA ORÇAMENTARIA'!J165</f>
        <v>10725.304861319999</v>
      </c>
      <c r="E41" s="249">
        <f>D41/D44</f>
        <v>1.7060277069337479E-2</v>
      </c>
      <c r="F41" s="245"/>
      <c r="G41" s="245"/>
      <c r="H41" s="256"/>
      <c r="I41" s="250">
        <v>1</v>
      </c>
    </row>
    <row r="42" spans="2:9" ht="15">
      <c r="B42" s="246"/>
      <c r="C42" s="245"/>
      <c r="D42" s="248"/>
      <c r="E42" s="249"/>
      <c r="F42" s="245"/>
      <c r="G42" s="245"/>
      <c r="H42" s="245"/>
      <c r="I42" s="255">
        <f>D41</f>
        <v>10725.304861319999</v>
      </c>
    </row>
    <row r="43" spans="2:9" ht="15.75" thickBot="1">
      <c r="B43" s="262"/>
      <c r="C43" s="262"/>
      <c r="D43" s="263"/>
      <c r="E43" s="262"/>
      <c r="F43" s="262"/>
      <c r="G43" s="262"/>
      <c r="H43" s="262"/>
      <c r="I43" s="262"/>
    </row>
    <row r="44" spans="2:9" ht="16.5" thickBot="1">
      <c r="B44" s="297" t="s">
        <v>59</v>
      </c>
      <c r="C44" s="298"/>
      <c r="D44" s="267">
        <f>SUM(D13:D43)</f>
        <v>628671.20022315718</v>
      </c>
      <c r="E44" s="268">
        <f>SUM(E13:E43)</f>
        <v>1</v>
      </c>
      <c r="F44" s="269">
        <f>F18+F16+F14+F22+F20</f>
        <v>157851.21540742886</v>
      </c>
      <c r="G44" s="269">
        <f>G34+G18+G32+G24+G22+G14+G26+G30+G38</f>
        <v>123363.84945690677</v>
      </c>
      <c r="H44" s="269">
        <f>H40+H38+H36+H14+H26+H20+H30+H28</f>
        <v>169649.32996089035</v>
      </c>
      <c r="I44" s="269">
        <f>I42+I40+I20+I14+I30+I28</f>
        <v>177806.80539793125</v>
      </c>
    </row>
    <row r="45" spans="2:9" ht="15">
      <c r="B45" s="262"/>
      <c r="C45" s="270" t="str">
        <f>'MEMORIA DE CALCULO'!$D$153</f>
        <v>Piranga/MG, 04 de setembro de 2025</v>
      </c>
      <c r="D45" s="263"/>
      <c r="E45" s="262"/>
      <c r="F45" s="262"/>
      <c r="G45" s="262"/>
      <c r="H45" s="262"/>
      <c r="I45" s="262"/>
    </row>
    <row r="46" spans="2:9" ht="15">
      <c r="B46" s="262"/>
      <c r="C46" s="262"/>
      <c r="D46" s="262"/>
      <c r="E46" s="262"/>
      <c r="F46" s="262"/>
      <c r="G46" s="262"/>
      <c r="H46" s="262"/>
      <c r="I46" s="262"/>
    </row>
    <row r="47" spans="2:9" ht="15">
      <c r="B47" s="262"/>
      <c r="C47" s="262"/>
      <c r="D47" s="262"/>
      <c r="E47" s="262"/>
      <c r="F47" s="262"/>
      <c r="G47" s="262"/>
      <c r="H47" s="262"/>
      <c r="I47" s="262"/>
    </row>
    <row r="48" spans="2:9" ht="15">
      <c r="B48" s="262"/>
      <c r="C48" s="271"/>
      <c r="D48" s="262"/>
      <c r="E48" s="262"/>
      <c r="F48" s="262"/>
      <c r="G48" s="262"/>
      <c r="H48" s="262"/>
      <c r="I48" s="262"/>
    </row>
    <row r="49" spans="2:9" ht="15.75">
      <c r="B49" s="262"/>
      <c r="C49" s="79" t="s">
        <v>93</v>
      </c>
      <c r="D49" s="262"/>
      <c r="E49" s="262"/>
      <c r="F49" s="262"/>
      <c r="G49" s="262"/>
      <c r="H49" s="262"/>
      <c r="I49" s="262"/>
    </row>
    <row r="50" spans="2:9" ht="15">
      <c r="B50" s="262"/>
      <c r="C50" s="272" t="s">
        <v>94</v>
      </c>
      <c r="D50" s="262"/>
      <c r="E50" s="262"/>
      <c r="F50" s="262"/>
      <c r="G50" s="262"/>
      <c r="H50" s="262"/>
      <c r="I50" s="262"/>
    </row>
    <row r="51" spans="2:9" ht="15">
      <c r="B51" s="262"/>
      <c r="C51" s="273"/>
      <c r="D51" s="262"/>
      <c r="E51" s="262"/>
      <c r="F51" s="262"/>
      <c r="G51" s="262"/>
      <c r="H51" s="262"/>
      <c r="I51" s="262"/>
    </row>
    <row r="52" spans="2:9" ht="15">
      <c r="B52" s="262"/>
      <c r="C52" s="273"/>
      <c r="D52" s="262"/>
      <c r="E52" s="262"/>
      <c r="F52" s="262"/>
      <c r="G52" s="262"/>
      <c r="H52" s="262"/>
      <c r="I52" s="262"/>
    </row>
    <row r="53" spans="2:9" ht="15">
      <c r="B53" s="262"/>
      <c r="C53" s="271"/>
      <c r="D53" s="262"/>
      <c r="E53" s="262"/>
      <c r="F53" s="262"/>
      <c r="G53" s="262"/>
      <c r="H53" s="262"/>
      <c r="I53" s="262"/>
    </row>
    <row r="54" spans="2:9" ht="15.75">
      <c r="B54" s="262"/>
      <c r="C54" s="79" t="str">
        <f>'MEMORIA DE CALCULO'!$D$162</f>
        <v>LUIS HELVECIO SILVA ARAUJO</v>
      </c>
      <c r="D54" s="262"/>
      <c r="E54" s="262"/>
      <c r="F54" s="262"/>
      <c r="G54" s="262"/>
      <c r="H54" s="262"/>
      <c r="I54" s="262"/>
    </row>
    <row r="55" spans="2:9" ht="15">
      <c r="B55" s="262"/>
      <c r="C55" s="272" t="s">
        <v>95</v>
      </c>
      <c r="D55" s="262"/>
      <c r="E55" s="262"/>
      <c r="F55" s="262"/>
      <c r="G55" s="262"/>
      <c r="H55" s="262"/>
      <c r="I55" s="262"/>
    </row>
    <row r="56" spans="2:9" ht="15">
      <c r="B56" s="262"/>
      <c r="C56" s="262"/>
      <c r="D56" s="262"/>
      <c r="E56" s="262"/>
      <c r="F56" s="262"/>
      <c r="G56" s="262"/>
      <c r="H56" s="262"/>
      <c r="I56" s="262"/>
    </row>
  </sheetData>
  <mergeCells count="3">
    <mergeCell ref="B1:I2"/>
    <mergeCell ref="B9:I9"/>
    <mergeCell ref="B44:C44"/>
  </mergeCells>
  <pageMargins left="0.511811024" right="0.511811024" top="0.78740157499999996" bottom="0.78740157499999996" header="0.31496062000000002" footer="0.31496062000000002"/>
  <pageSetup paperSize="9" scale="5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3"/>
  <sheetViews>
    <sheetView view="pageBreakPreview" topLeftCell="A139" zoomScale="70" zoomScaleNormal="85" zoomScaleSheetLayoutView="70" workbookViewId="0">
      <selection activeCell="G146" sqref="G146"/>
    </sheetView>
  </sheetViews>
  <sheetFormatPr defaultRowHeight="14.25"/>
  <cols>
    <col min="1" max="1" width="8.625" style="97" customWidth="1"/>
    <col min="2" max="2" width="13.375" style="97" customWidth="1"/>
    <col min="3" max="3" width="14.125" style="97" customWidth="1"/>
    <col min="4" max="4" width="65.875" style="151" customWidth="1"/>
    <col min="5" max="5" width="6.625" style="97" customWidth="1"/>
    <col min="6" max="6" width="11.5" style="97" customWidth="1"/>
    <col min="7" max="7" width="29.375" style="151" customWidth="1"/>
  </cols>
  <sheetData>
    <row r="1" spans="1:7">
      <c r="A1" s="299"/>
      <c r="B1" s="277"/>
      <c r="C1" s="277"/>
      <c r="D1" s="277"/>
      <c r="E1" s="277"/>
      <c r="F1" s="277"/>
      <c r="G1" s="278"/>
    </row>
    <row r="2" spans="1:7">
      <c r="A2" s="300"/>
      <c r="B2" s="279"/>
      <c r="C2" s="279"/>
      <c r="D2" s="279"/>
      <c r="E2" s="279"/>
      <c r="F2" s="279"/>
      <c r="G2" s="280"/>
    </row>
    <row r="3" spans="1:7">
      <c r="A3" s="300"/>
      <c r="B3" s="279"/>
      <c r="C3" s="279"/>
      <c r="D3" s="279"/>
      <c r="E3" s="279"/>
      <c r="F3" s="279"/>
      <c r="G3" s="280"/>
    </row>
    <row r="4" spans="1:7" ht="61.15" customHeight="1" thickBot="1">
      <c r="A4" s="301"/>
      <c r="B4" s="281"/>
      <c r="C4" s="281"/>
      <c r="D4" s="281"/>
      <c r="E4" s="281"/>
      <c r="F4" s="281"/>
      <c r="G4" s="282"/>
    </row>
    <row r="5" spans="1:7" ht="15.75">
      <c r="A5" s="304" t="s">
        <v>285</v>
      </c>
      <c r="B5" s="304"/>
      <c r="C5" s="304"/>
      <c r="D5" s="304"/>
      <c r="E5" s="75"/>
      <c r="F5" s="76"/>
      <c r="G5" s="160"/>
    </row>
    <row r="6" spans="1:7" ht="15.75">
      <c r="A6" s="305" t="s">
        <v>459</v>
      </c>
      <c r="B6" s="305"/>
      <c r="C6" s="305"/>
      <c r="D6" s="305"/>
      <c r="E6" s="77"/>
      <c r="F6" s="78"/>
      <c r="G6" s="161"/>
    </row>
    <row r="7" spans="1:7" ht="15.75">
      <c r="A7" s="305" t="s">
        <v>286</v>
      </c>
      <c r="B7" s="305"/>
      <c r="C7" s="305"/>
      <c r="D7" s="305"/>
      <c r="E7" s="77"/>
      <c r="F7" s="78"/>
      <c r="G7" s="161"/>
    </row>
    <row r="8" spans="1:7" ht="15.75">
      <c r="A8" s="305" t="s">
        <v>91</v>
      </c>
      <c r="B8" s="305"/>
      <c r="C8" s="305"/>
      <c r="D8" s="305"/>
      <c r="E8" s="77"/>
      <c r="F8" s="154" t="s">
        <v>52</v>
      </c>
      <c r="G8" s="162"/>
    </row>
    <row r="9" spans="1:7" ht="15.75">
      <c r="A9" s="305" t="s">
        <v>287</v>
      </c>
      <c r="B9" s="305"/>
      <c r="C9" s="305"/>
      <c r="D9" s="305"/>
      <c r="E9" s="79"/>
      <c r="F9" s="79"/>
      <c r="G9" s="145"/>
    </row>
    <row r="10" spans="1:7">
      <c r="A10" s="9"/>
      <c r="B10" s="9"/>
      <c r="C10" s="9"/>
      <c r="D10" s="11"/>
      <c r="E10" s="9"/>
      <c r="F10" s="23"/>
      <c r="G10" s="163"/>
    </row>
    <row r="11" spans="1:7" ht="15" thickBot="1">
      <c r="A11" s="302" t="s">
        <v>96</v>
      </c>
      <c r="B11" s="303"/>
      <c r="C11" s="303"/>
      <c r="D11" s="303"/>
      <c r="E11" s="303"/>
      <c r="F11" s="303"/>
      <c r="G11" s="303"/>
    </row>
    <row r="12" spans="1:7" ht="15" thickBot="1">
      <c r="A12" s="41" t="s">
        <v>15</v>
      </c>
      <c r="B12" s="42" t="s">
        <v>16</v>
      </c>
      <c r="C12" s="42" t="s">
        <v>17</v>
      </c>
      <c r="D12" s="121" t="s">
        <v>18</v>
      </c>
      <c r="E12" s="43" t="s">
        <v>65</v>
      </c>
      <c r="F12" s="44" t="s">
        <v>19</v>
      </c>
      <c r="G12" s="164" t="s">
        <v>96</v>
      </c>
    </row>
    <row r="13" spans="1:7">
      <c r="A13" s="9"/>
      <c r="B13" s="9"/>
      <c r="C13" s="9"/>
      <c r="D13" s="11"/>
      <c r="E13" s="9"/>
      <c r="F13" s="25"/>
      <c r="G13" s="165"/>
    </row>
    <row r="14" spans="1:7">
      <c r="A14" s="21">
        <v>1</v>
      </c>
      <c r="B14" s="21"/>
      <c r="C14" s="21"/>
      <c r="D14" s="131" t="s">
        <v>446</v>
      </c>
      <c r="E14" s="21"/>
      <c r="F14" s="155"/>
      <c r="G14" s="166"/>
    </row>
    <row r="15" spans="1:7" ht="76.5">
      <c r="A15" s="31" t="s">
        <v>21</v>
      </c>
      <c r="B15" s="31" t="s">
        <v>288</v>
      </c>
      <c r="C15" s="168" t="s">
        <v>37</v>
      </c>
      <c r="D15" s="49" t="s">
        <v>289</v>
      </c>
      <c r="E15" s="31" t="s">
        <v>22</v>
      </c>
      <c r="F15" s="115">
        <v>1</v>
      </c>
      <c r="G15" s="82">
        <v>1</v>
      </c>
    </row>
    <row r="16" spans="1:7" ht="25.5">
      <c r="A16" s="31" t="s">
        <v>36</v>
      </c>
      <c r="B16" s="146">
        <v>93565</v>
      </c>
      <c r="C16" s="146" t="s">
        <v>77</v>
      </c>
      <c r="D16" s="150" t="s">
        <v>290</v>
      </c>
      <c r="E16" s="31" t="s">
        <v>81</v>
      </c>
      <c r="F16" s="169">
        <f>((2*8)/220)*4</f>
        <v>0.29090909090909089</v>
      </c>
      <c r="G16" s="83" t="s">
        <v>291</v>
      </c>
    </row>
    <row r="17" spans="1:7" ht="25.5">
      <c r="A17" s="31" t="s">
        <v>38</v>
      </c>
      <c r="B17" s="146">
        <v>93572</v>
      </c>
      <c r="C17" s="146" t="s">
        <v>77</v>
      </c>
      <c r="D17" s="170" t="s">
        <v>293</v>
      </c>
      <c r="E17" s="31" t="s">
        <v>81</v>
      </c>
      <c r="F17" s="169">
        <f>((4*12)/220)*4</f>
        <v>0.87272727272727268</v>
      </c>
      <c r="G17" s="83" t="s">
        <v>292</v>
      </c>
    </row>
    <row r="18" spans="1:7">
      <c r="A18" s="9"/>
      <c r="B18" s="9"/>
      <c r="C18" s="9"/>
      <c r="D18" s="11"/>
      <c r="E18" s="9"/>
      <c r="F18" s="25"/>
      <c r="G18" s="85"/>
    </row>
    <row r="19" spans="1:7">
      <c r="A19" s="21">
        <v>2</v>
      </c>
      <c r="B19" s="21"/>
      <c r="C19" s="21"/>
      <c r="D19" s="131" t="s">
        <v>314</v>
      </c>
      <c r="E19" s="21"/>
      <c r="F19" s="155"/>
      <c r="G19" s="166"/>
    </row>
    <row r="20" spans="1:7" ht="102">
      <c r="A20" s="31" t="s">
        <v>101</v>
      </c>
      <c r="B20" s="149" t="s">
        <v>315</v>
      </c>
      <c r="C20" s="149" t="s">
        <v>37</v>
      </c>
      <c r="D20" s="150" t="s">
        <v>447</v>
      </c>
      <c r="E20" s="146" t="s">
        <v>26</v>
      </c>
      <c r="F20" s="115">
        <f>17.75+3.48+38.83+2.56+32*18.7</f>
        <v>661.02</v>
      </c>
      <c r="G20" s="83" t="s">
        <v>393</v>
      </c>
    </row>
    <row r="21" spans="1:7" ht="63.75">
      <c r="A21" s="31" t="s">
        <v>102</v>
      </c>
      <c r="B21" s="149" t="s">
        <v>316</v>
      </c>
      <c r="C21" s="149" t="s">
        <v>37</v>
      </c>
      <c r="D21" s="150" t="s">
        <v>317</v>
      </c>
      <c r="E21" s="146" t="s">
        <v>26</v>
      </c>
      <c r="F21" s="115">
        <f>2.15*0.48*2+2*0.8*2</f>
        <v>5.2640000000000002</v>
      </c>
      <c r="G21" s="83" t="s">
        <v>318</v>
      </c>
    </row>
    <row r="22" spans="1:7" ht="38.25">
      <c r="A22" s="31" t="s">
        <v>103</v>
      </c>
      <c r="B22" s="146" t="s">
        <v>319</v>
      </c>
      <c r="C22" s="149" t="s">
        <v>37</v>
      </c>
      <c r="D22" s="150" t="s">
        <v>320</v>
      </c>
      <c r="E22" s="146" t="s">
        <v>24</v>
      </c>
      <c r="F22" s="115">
        <f>0.25*2.5*0.2*2</f>
        <v>0.25</v>
      </c>
      <c r="G22" s="83" t="s">
        <v>321</v>
      </c>
    </row>
    <row r="23" spans="1:7" ht="51">
      <c r="A23" s="31" t="s">
        <v>104</v>
      </c>
      <c r="B23" s="146" t="s">
        <v>322</v>
      </c>
      <c r="C23" s="149" t="s">
        <v>37</v>
      </c>
      <c r="D23" s="150" t="s">
        <v>323</v>
      </c>
      <c r="E23" s="146" t="s">
        <v>338</v>
      </c>
      <c r="F23" s="115">
        <v>19</v>
      </c>
      <c r="G23" s="83" t="s">
        <v>324</v>
      </c>
    </row>
    <row r="24" spans="1:7" ht="51">
      <c r="A24" s="31" t="s">
        <v>345</v>
      </c>
      <c r="B24" s="146" t="s">
        <v>325</v>
      </c>
      <c r="C24" s="149" t="s">
        <v>37</v>
      </c>
      <c r="D24" s="150" t="s">
        <v>449</v>
      </c>
      <c r="E24" s="146" t="s">
        <v>26</v>
      </c>
      <c r="F24" s="115">
        <f>0.6*1.9</f>
        <v>1.1399999999999999</v>
      </c>
      <c r="G24" s="83" t="s">
        <v>326</v>
      </c>
    </row>
    <row r="25" spans="1:7" ht="76.5">
      <c r="A25" s="31" t="s">
        <v>346</v>
      </c>
      <c r="B25" s="146" t="s">
        <v>327</v>
      </c>
      <c r="C25" s="149" t="s">
        <v>37</v>
      </c>
      <c r="D25" s="150" t="s">
        <v>448</v>
      </c>
      <c r="E25" s="146" t="s">
        <v>26</v>
      </c>
      <c r="F25" s="115">
        <f>2.25*1.85*2+0.8*2.1*4+0.8*2.1*4+0.65*2.1*2</f>
        <v>24.495000000000001</v>
      </c>
      <c r="G25" s="83" t="s">
        <v>328</v>
      </c>
    </row>
    <row r="26" spans="1:7" ht="63.75">
      <c r="A26" s="31" t="s">
        <v>347</v>
      </c>
      <c r="B26" s="146" t="s">
        <v>329</v>
      </c>
      <c r="C26" s="149" t="s">
        <v>37</v>
      </c>
      <c r="D26" s="150" t="s">
        <v>330</v>
      </c>
      <c r="E26" s="146" t="s">
        <v>26</v>
      </c>
      <c r="F26" s="115">
        <f>(1.83+1.05)*2*1.9+(3.8+1.05+1.85)*2*1.9</f>
        <v>36.403999999999996</v>
      </c>
      <c r="G26" s="83" t="s">
        <v>331</v>
      </c>
    </row>
    <row r="27" spans="1:7" ht="140.25">
      <c r="A27" s="31" t="s">
        <v>348</v>
      </c>
      <c r="B27" s="146">
        <v>97634</v>
      </c>
      <c r="C27" s="146" t="s">
        <v>77</v>
      </c>
      <c r="D27" s="150" t="s">
        <v>332</v>
      </c>
      <c r="E27" s="146" t="s">
        <v>26</v>
      </c>
      <c r="F27" s="152">
        <f>(1.15+1.85+5.7+3.8+4.55+1.05)*1.67*2 + (4.85+1.83+4.1+0.1+1.83)*1.67*2 + 1.86*0.57*2+2.26*0.57*2+2.27*2.26-0.6*1.9+2.27*1.86</f>
        <v>115.81459999999998</v>
      </c>
      <c r="G27" s="83" t="s">
        <v>333</v>
      </c>
    </row>
    <row r="28" spans="1:7" ht="51">
      <c r="A28" s="31" t="s">
        <v>349</v>
      </c>
      <c r="B28" s="146" t="s">
        <v>334</v>
      </c>
      <c r="C28" s="146" t="s">
        <v>37</v>
      </c>
      <c r="D28" s="150" t="s">
        <v>335</v>
      </c>
      <c r="E28" s="146" t="s">
        <v>26</v>
      </c>
      <c r="F28" s="115">
        <v>1318.57</v>
      </c>
      <c r="G28" s="83" t="s">
        <v>336</v>
      </c>
    </row>
    <row r="29" spans="1:7" ht="38.25">
      <c r="A29" s="31" t="s">
        <v>350</v>
      </c>
      <c r="B29" s="146">
        <v>97660</v>
      </c>
      <c r="C29" s="146" t="s">
        <v>77</v>
      </c>
      <c r="D29" s="150" t="s">
        <v>337</v>
      </c>
      <c r="E29" s="146" t="s">
        <v>338</v>
      </c>
      <c r="F29" s="153">
        <v>32</v>
      </c>
      <c r="G29" s="159" t="s">
        <v>339</v>
      </c>
    </row>
    <row r="30" spans="1:7" ht="25.5">
      <c r="A30" s="31" t="s">
        <v>351</v>
      </c>
      <c r="B30" s="146" t="s">
        <v>340</v>
      </c>
      <c r="C30" s="146" t="s">
        <v>37</v>
      </c>
      <c r="D30" s="150" t="s">
        <v>341</v>
      </c>
      <c r="E30" s="146" t="s">
        <v>24</v>
      </c>
      <c r="F30" s="153">
        <f>(F20*0.03+F21*0.05+F22+F26*0.05+F27*0.03)*1.4</f>
        <v>35.893813199999997</v>
      </c>
      <c r="G30" s="159" t="s">
        <v>342</v>
      </c>
    </row>
    <row r="31" spans="1:7" ht="25.5">
      <c r="A31" s="31" t="s">
        <v>352</v>
      </c>
      <c r="B31" s="146" t="s">
        <v>133</v>
      </c>
      <c r="C31" s="146" t="s">
        <v>37</v>
      </c>
      <c r="D31" s="150" t="s">
        <v>343</v>
      </c>
      <c r="E31" s="146" t="s">
        <v>24</v>
      </c>
      <c r="F31" s="153">
        <f>F30</f>
        <v>35.893813199999997</v>
      </c>
      <c r="G31" s="159" t="s">
        <v>344</v>
      </c>
    </row>
    <row r="32" spans="1:7">
      <c r="A32" s="9"/>
      <c r="B32" s="9"/>
      <c r="C32" s="9"/>
      <c r="D32" s="11"/>
      <c r="E32" s="9"/>
      <c r="F32" s="25"/>
      <c r="G32" s="85"/>
    </row>
    <row r="33" spans="1:8">
      <c r="A33" s="21">
        <v>3</v>
      </c>
      <c r="B33" s="21"/>
      <c r="C33" s="21"/>
      <c r="D33" s="131" t="s">
        <v>67</v>
      </c>
      <c r="E33" s="21"/>
      <c r="F33" s="80"/>
      <c r="G33" s="86"/>
    </row>
    <row r="34" spans="1:8" ht="25.5">
      <c r="A34" s="13" t="s">
        <v>23</v>
      </c>
      <c r="B34" s="13" t="s">
        <v>222</v>
      </c>
      <c r="C34" s="13" t="s">
        <v>37</v>
      </c>
      <c r="D34" s="49" t="s">
        <v>223</v>
      </c>
      <c r="E34" s="13" t="s">
        <v>26</v>
      </c>
      <c r="F34" s="156">
        <f>(1.83*1.8) - (0.9*1.8)</f>
        <v>1.6739999999999999</v>
      </c>
      <c r="G34" s="83" t="s">
        <v>224</v>
      </c>
      <c r="H34">
        <f>(((7.55+3.55+7.55+3.55+3.1+0.6+1.15)*2.87)+(0.45*2*2)+(0.17*2)-(1*2.1)-(1.2*0.6*3)-(0.9*2.87))+(((6.95+3.55+6.95+2.75+3.1+2.2+1.15)*2.87)+(0.48*2*2)+(0.17*2)-(1*2.1)-(3*1.2*0.6)-(0.9*2.87))+((((2.45+2.45+2.1+2.1)*2.87)-(1*2.1)-(1.2*0.6))*2)+(((3.55+3.55+2+2)*2.87)-(1.2*0.6)-(1*2.1))+(0.8*2*2.87)+((105.94)-(17.04*2.5))+(21.6*1)+((170.73)-(2.5*16.8))</f>
        <v>438.72600000000011</v>
      </c>
    </row>
    <row r="35" spans="1:8" ht="38.25">
      <c r="A35" s="13" t="s">
        <v>32</v>
      </c>
      <c r="B35" s="171" t="s">
        <v>225</v>
      </c>
      <c r="C35" s="13" t="s">
        <v>37</v>
      </c>
      <c r="D35" s="49" t="s">
        <v>226</v>
      </c>
      <c r="E35" s="13" t="s">
        <v>26</v>
      </c>
      <c r="F35" s="156">
        <f>((1.3+0.26+0.26)*0.5)*2</f>
        <v>1.82</v>
      </c>
      <c r="G35" s="83" t="s">
        <v>229</v>
      </c>
      <c r="H35">
        <f>10.31*4+7.2*4+0.6*4</f>
        <v>72.440000000000012</v>
      </c>
    </row>
    <row r="36" spans="1:8">
      <c r="A36" s="9"/>
      <c r="B36" s="9"/>
      <c r="C36" s="9"/>
      <c r="D36" s="11"/>
      <c r="E36" s="9"/>
      <c r="F36" s="25"/>
      <c r="G36" s="85"/>
    </row>
    <row r="37" spans="1:8">
      <c r="A37" s="21">
        <v>4</v>
      </c>
      <c r="B37" s="21"/>
      <c r="C37" s="21"/>
      <c r="D37" s="131" t="s">
        <v>39</v>
      </c>
      <c r="E37" s="21"/>
      <c r="F37" s="80"/>
      <c r="G37" s="86"/>
    </row>
    <row r="38" spans="1:8">
      <c r="A38" s="12" t="s">
        <v>25</v>
      </c>
      <c r="B38" s="13"/>
      <c r="C38" s="13"/>
      <c r="D38" s="15" t="s">
        <v>48</v>
      </c>
      <c r="E38" s="13"/>
      <c r="F38" s="156"/>
      <c r="G38" s="82"/>
    </row>
    <row r="39" spans="1:8" ht="25.5">
      <c r="A39" s="13" t="s">
        <v>60</v>
      </c>
      <c r="B39" s="172" t="s">
        <v>182</v>
      </c>
      <c r="C39" s="172" t="s">
        <v>37</v>
      </c>
      <c r="D39" s="49" t="s">
        <v>183</v>
      </c>
      <c r="E39" s="31" t="s">
        <v>22</v>
      </c>
      <c r="F39" s="156">
        <f>1+10</f>
        <v>11</v>
      </c>
      <c r="G39" s="83" t="s">
        <v>179</v>
      </c>
    </row>
    <row r="40" spans="1:8" ht="76.5">
      <c r="A40" s="13" t="s">
        <v>61</v>
      </c>
      <c r="B40" s="172">
        <v>91306</v>
      </c>
      <c r="C40" s="173" t="s">
        <v>77</v>
      </c>
      <c r="D40" s="49" t="s">
        <v>180</v>
      </c>
      <c r="E40" s="31" t="s">
        <v>22</v>
      </c>
      <c r="F40" s="156">
        <f>10</f>
        <v>10</v>
      </c>
      <c r="G40" s="83" t="s">
        <v>181</v>
      </c>
    </row>
    <row r="41" spans="1:8">
      <c r="A41" s="12" t="s">
        <v>27</v>
      </c>
      <c r="B41" s="13"/>
      <c r="C41" s="13"/>
      <c r="D41" s="15" t="s">
        <v>75</v>
      </c>
      <c r="E41" s="13"/>
      <c r="F41" s="156"/>
      <c r="G41" s="82"/>
    </row>
    <row r="42" spans="1:8" ht="114.75">
      <c r="A42" s="13" t="s">
        <v>62</v>
      </c>
      <c r="B42" s="13">
        <v>91341</v>
      </c>
      <c r="C42" s="13" t="s">
        <v>77</v>
      </c>
      <c r="D42" s="49" t="s">
        <v>114</v>
      </c>
      <c r="E42" s="13" t="s">
        <v>26</v>
      </c>
      <c r="F42" s="156">
        <f>(0.8*2.1) + ( 0.9*2.1) + (0.9*1.8) + ( 0.9*2.1) + ( 0.7*2.1 )+ ( 0.8*2.1*2) + ( ((0.8*2.1)+(0.7*1.8) + (0.6*1.8*4))*2) + ( 0.7*2.1) +( 0.6*1.9)</f>
        <v>29.04</v>
      </c>
      <c r="G42" s="83" t="s">
        <v>450</v>
      </c>
    </row>
    <row r="43" spans="1:8">
      <c r="A43" s="12" t="s">
        <v>28</v>
      </c>
      <c r="B43" s="20"/>
      <c r="C43" s="20"/>
      <c r="D43" s="15" t="s">
        <v>10</v>
      </c>
      <c r="E43" s="13"/>
      <c r="F43" s="156"/>
      <c r="G43" s="82"/>
    </row>
    <row r="44" spans="1:8" ht="38.25">
      <c r="A44" s="13" t="s">
        <v>63</v>
      </c>
      <c r="B44" s="13" t="s">
        <v>82</v>
      </c>
      <c r="C44" s="13" t="s">
        <v>37</v>
      </c>
      <c r="D44" s="49" t="str">
        <f>'PLANILHA ORÇAMENTARIA'!E49</f>
        <v>ESPELHO CRISTAL, DIMENSÃO (60X90)CM, COM ESP. 4MM, EM ACABAMENTO LAPIDADO, INCLUSIVE FIXAÇÃO COM PARAFUSO TIPO FINESSON, FORNECIMENTO E INSTALAÇÃO</v>
      </c>
      <c r="E44" s="13" t="s">
        <v>22</v>
      </c>
      <c r="F44" s="156">
        <f>7</f>
        <v>7</v>
      </c>
      <c r="G44" s="83" t="s">
        <v>184</v>
      </c>
    </row>
    <row r="45" spans="1:8">
      <c r="A45" s="12" t="s">
        <v>45</v>
      </c>
      <c r="B45" s="20"/>
      <c r="C45" s="20"/>
      <c r="D45" s="15" t="s">
        <v>185</v>
      </c>
      <c r="E45" s="13"/>
      <c r="F45" s="156"/>
      <c r="G45" s="82"/>
    </row>
    <row r="46" spans="1:8" ht="38.25">
      <c r="A46" s="13" t="s">
        <v>64</v>
      </c>
      <c r="B46" s="13" t="s">
        <v>186</v>
      </c>
      <c r="C46" s="13" t="s">
        <v>37</v>
      </c>
      <c r="D46" s="49" t="s">
        <v>187</v>
      </c>
      <c r="E46" s="13" t="s">
        <v>26</v>
      </c>
      <c r="F46" s="156">
        <f>(0.85*2.2*2) + (1.85*2.25*2)</f>
        <v>12.065000000000001</v>
      </c>
      <c r="G46" s="83" t="s">
        <v>190</v>
      </c>
    </row>
    <row r="47" spans="1:8">
      <c r="A47" s="9"/>
      <c r="B47" s="9"/>
      <c r="C47" s="9"/>
      <c r="D47" s="11"/>
      <c r="E47" s="9"/>
      <c r="F47" s="25"/>
      <c r="G47" s="85"/>
    </row>
    <row r="48" spans="1:8">
      <c r="A48" s="21">
        <v>5</v>
      </c>
      <c r="B48" s="21"/>
      <c r="C48" s="21"/>
      <c r="D48" s="131" t="s">
        <v>66</v>
      </c>
      <c r="E48" s="21"/>
      <c r="F48" s="80"/>
      <c r="G48" s="86"/>
    </row>
    <row r="49" spans="1:9" ht="25.5">
      <c r="A49" s="13" t="s">
        <v>29</v>
      </c>
      <c r="B49" s="13">
        <v>94213</v>
      </c>
      <c r="C49" s="13" t="s">
        <v>77</v>
      </c>
      <c r="D49" s="174" t="s">
        <v>117</v>
      </c>
      <c r="E49" s="13" t="s">
        <v>26</v>
      </c>
      <c r="F49" s="156">
        <f>(16.84*39.15)*2</f>
        <v>1318.5719999999999</v>
      </c>
      <c r="G49" s="83" t="s">
        <v>149</v>
      </c>
    </row>
    <row r="50" spans="1:9" ht="38.25">
      <c r="A50" s="13" t="s">
        <v>353</v>
      </c>
      <c r="B50" s="13" t="s">
        <v>83</v>
      </c>
      <c r="C50" s="13" t="s">
        <v>37</v>
      </c>
      <c r="D50" s="174" t="s">
        <v>111</v>
      </c>
      <c r="E50" s="13" t="s">
        <v>31</v>
      </c>
      <c r="F50" s="156">
        <v>39.15</v>
      </c>
      <c r="G50" s="82" t="s">
        <v>150</v>
      </c>
    </row>
    <row r="51" spans="1:9" ht="25.5">
      <c r="A51" s="13" t="s">
        <v>429</v>
      </c>
      <c r="B51" s="13" t="s">
        <v>430</v>
      </c>
      <c r="C51" s="13" t="s">
        <v>37</v>
      </c>
      <c r="D51" s="174" t="s">
        <v>431</v>
      </c>
      <c r="E51" s="13" t="s">
        <v>31</v>
      </c>
      <c r="F51" s="156">
        <f>39.15*2</f>
        <v>78.3</v>
      </c>
      <c r="G51" s="82" t="s">
        <v>432</v>
      </c>
    </row>
    <row r="52" spans="1:9" ht="25.5">
      <c r="A52" s="13" t="s">
        <v>433</v>
      </c>
      <c r="B52" s="13" t="s">
        <v>436</v>
      </c>
      <c r="C52" s="13" t="s">
        <v>37</v>
      </c>
      <c r="D52" s="174" t="s">
        <v>437</v>
      </c>
      <c r="E52" s="13" t="s">
        <v>31</v>
      </c>
      <c r="F52" s="156">
        <f>(1.4+1.4+8.4)*4*2</f>
        <v>89.6</v>
      </c>
      <c r="G52" s="83" t="s">
        <v>444</v>
      </c>
      <c r="H52" t="s">
        <v>445</v>
      </c>
    </row>
    <row r="53" spans="1:9" ht="38.25">
      <c r="A53" s="13" t="s">
        <v>434</v>
      </c>
      <c r="B53" s="13" t="s">
        <v>438</v>
      </c>
      <c r="C53" s="13" t="s">
        <v>37</v>
      </c>
      <c r="D53" s="174" t="s">
        <v>439</v>
      </c>
      <c r="E53" s="13" t="s">
        <v>31</v>
      </c>
      <c r="F53" s="156">
        <f>(39.15+4.5)*2</f>
        <v>87.3</v>
      </c>
      <c r="G53" s="83" t="s">
        <v>443</v>
      </c>
    </row>
    <row r="54" spans="1:9" ht="51">
      <c r="A54" s="13" t="s">
        <v>435</v>
      </c>
      <c r="B54" s="13" t="s">
        <v>440</v>
      </c>
      <c r="C54" s="13" t="s">
        <v>37</v>
      </c>
      <c r="D54" s="174" t="s">
        <v>441</v>
      </c>
      <c r="E54" s="13" t="s">
        <v>22</v>
      </c>
      <c r="F54" s="156">
        <v>2</v>
      </c>
      <c r="G54" s="83" t="s">
        <v>442</v>
      </c>
    </row>
    <row r="55" spans="1:9">
      <c r="A55" s="9"/>
      <c r="B55" s="9"/>
      <c r="C55" s="9"/>
      <c r="D55" s="11"/>
      <c r="E55" s="9"/>
      <c r="F55" s="25"/>
      <c r="G55" s="85"/>
    </row>
    <row r="56" spans="1:9">
      <c r="A56" s="21" t="s">
        <v>354</v>
      </c>
      <c r="B56" s="21"/>
      <c r="C56" s="21"/>
      <c r="D56" s="131" t="s">
        <v>54</v>
      </c>
      <c r="E56" s="21"/>
      <c r="F56" s="80"/>
      <c r="G56" s="86"/>
    </row>
    <row r="57" spans="1:9" ht="25.5">
      <c r="A57" s="13" t="s">
        <v>30</v>
      </c>
      <c r="B57" s="13" t="s">
        <v>241</v>
      </c>
      <c r="C57" s="13" t="s">
        <v>37</v>
      </c>
      <c r="D57" s="49" t="s">
        <v>242</v>
      </c>
      <c r="E57" s="13" t="s">
        <v>26</v>
      </c>
      <c r="F57" s="156">
        <f>(17.31+(2.47*2.13))*2</f>
        <v>45.142199999999995</v>
      </c>
      <c r="G57" s="83" t="s">
        <v>243</v>
      </c>
    </row>
    <row r="58" spans="1:9">
      <c r="A58" s="9"/>
      <c r="B58" s="9"/>
      <c r="C58" s="9"/>
      <c r="D58" s="11"/>
      <c r="E58" s="9"/>
      <c r="F58" s="25"/>
      <c r="G58" s="85"/>
    </row>
    <row r="59" spans="1:9">
      <c r="A59" s="21">
        <v>7</v>
      </c>
      <c r="B59" s="21"/>
      <c r="C59" s="21"/>
      <c r="D59" s="131" t="s">
        <v>68</v>
      </c>
      <c r="E59" s="21"/>
      <c r="F59" s="158"/>
      <c r="G59" s="86"/>
    </row>
    <row r="60" spans="1:9" ht="38.25">
      <c r="A60" s="13" t="s">
        <v>33</v>
      </c>
      <c r="B60" s="13" t="s">
        <v>230</v>
      </c>
      <c r="C60" s="13" t="s">
        <v>37</v>
      </c>
      <c r="D60" s="49" t="s">
        <v>231</v>
      </c>
      <c r="E60" s="13" t="s">
        <v>26</v>
      </c>
      <c r="F60" s="156">
        <f>(1.3+0.4+0.4)*0.5*2 + 200</f>
        <v>202.1</v>
      </c>
      <c r="G60" s="83" t="s">
        <v>232</v>
      </c>
    </row>
    <row r="61" spans="1:9" ht="38.25">
      <c r="A61" s="13" t="s">
        <v>34</v>
      </c>
      <c r="B61" s="13" t="s">
        <v>233</v>
      </c>
      <c r="C61" s="13" t="s">
        <v>37</v>
      </c>
      <c r="D61" s="49" t="s">
        <v>234</v>
      </c>
      <c r="E61" s="13" t="s">
        <v>26</v>
      </c>
      <c r="F61" s="156">
        <v>60</v>
      </c>
      <c r="G61" s="83" t="s">
        <v>235</v>
      </c>
    </row>
    <row r="62" spans="1:9" ht="51">
      <c r="A62" s="13" t="s">
        <v>55</v>
      </c>
      <c r="B62" s="13" t="s">
        <v>236</v>
      </c>
      <c r="C62" s="13" t="s">
        <v>37</v>
      </c>
      <c r="D62" s="49" t="s">
        <v>237</v>
      </c>
      <c r="E62" s="13" t="s">
        <v>26</v>
      </c>
      <c r="F62" s="156">
        <f>F60</f>
        <v>202.1</v>
      </c>
      <c r="G62" s="83" t="str">
        <f>G60</f>
        <v>banco vestiarios: (1,30+0,40+0,40)*0,50*2 + Estimativa de recomposição de paredes: 200m²</v>
      </c>
    </row>
    <row r="63" spans="1:9" ht="51">
      <c r="A63" s="13" t="s">
        <v>47</v>
      </c>
      <c r="B63" s="175" t="s">
        <v>238</v>
      </c>
      <c r="C63" s="13" t="s">
        <v>37</v>
      </c>
      <c r="D63" s="49" t="s">
        <v>239</v>
      </c>
      <c r="E63" s="13" t="s">
        <v>26</v>
      </c>
      <c r="F63" s="156">
        <f>F61</f>
        <v>60</v>
      </c>
      <c r="G63" s="83" t="str">
        <f>G61</f>
        <v>Estimativa de recomposição de teto: 60,00m²</v>
      </c>
    </row>
    <row r="64" spans="1:9" ht="158.44999999999999" customHeight="1">
      <c r="A64" s="13" t="s">
        <v>46</v>
      </c>
      <c r="B64" s="13" t="s">
        <v>257</v>
      </c>
      <c r="C64" s="13" t="s">
        <v>37</v>
      </c>
      <c r="D64" s="49" t="s">
        <v>259</v>
      </c>
      <c r="E64" s="13" t="s">
        <v>26</v>
      </c>
      <c r="F64" s="156">
        <f xml:space="preserve"> (((4.85+4.85+1.83+1.83+1.83+1.83)*1.8)-(0.9*1.8)) + (((4.85+4.85+1.83+1.83)*1.8)-(0.9*1.8)) +( (((2.11+1.15+3.66+2.04+1.52+4.55+1.69+2.05+2.05+2.13)*1.8) + (0.5*0.4*2) - (0.8*1.8) )*2) + ( (((2.27+0.57+0.57)*1.86)+((2.27+0.57+0.57)*2.26)) - (0.6*1.9))</f>
        <v>144.89320000000001</v>
      </c>
      <c r="G64" s="83" t="s">
        <v>258</v>
      </c>
      <c r="H64">
        <f>(((6.95+3.55+6.95+2.75+3.1+3.1+0.65+1.44)*1.6)-(1*1.6)-(0.9*1.6*2) )+(((7.55+3.55+7.55+3.55+3.1+3.1)*1.6)-(1*1.6)-(0.9*1.6*2))+((((2.45+2.45+2.1+2.1)*1.6)-(1*1.6))*2)</f>
        <v>107.98399999999999</v>
      </c>
      <c r="I64" s="176"/>
    </row>
    <row r="65" spans="1:8" ht="38.25">
      <c r="A65" s="13" t="s">
        <v>56</v>
      </c>
      <c r="B65" s="13" t="s">
        <v>134</v>
      </c>
      <c r="C65" s="13" t="s">
        <v>37</v>
      </c>
      <c r="D65" s="49" t="s">
        <v>135</v>
      </c>
      <c r="E65" s="13" t="s">
        <v>26</v>
      </c>
      <c r="F65" s="156">
        <v>3.99</v>
      </c>
      <c r="G65" s="83" t="s">
        <v>136</v>
      </c>
    </row>
    <row r="66" spans="1:8" ht="25.5">
      <c r="A66" s="13" t="s">
        <v>76</v>
      </c>
      <c r="B66" s="13" t="s">
        <v>137</v>
      </c>
      <c r="C66" s="13" t="s">
        <v>37</v>
      </c>
      <c r="D66" s="49" t="s">
        <v>138</v>
      </c>
      <c r="E66" s="13" t="s">
        <v>31</v>
      </c>
      <c r="F66" s="156">
        <v>8.5</v>
      </c>
      <c r="G66" s="83" t="s">
        <v>139</v>
      </c>
    </row>
    <row r="67" spans="1:8" ht="51">
      <c r="A67" s="13" t="s">
        <v>451</v>
      </c>
      <c r="B67" s="13" t="s">
        <v>452</v>
      </c>
      <c r="C67" s="13" t="s">
        <v>37</v>
      </c>
      <c r="D67" s="49" t="s">
        <v>453</v>
      </c>
      <c r="E67" s="13" t="str">
        <f>E65</f>
        <v>m²</v>
      </c>
      <c r="F67" s="156">
        <f>F65</f>
        <v>3.99</v>
      </c>
      <c r="G67" s="83" t="str">
        <f>G65</f>
        <v>Área de teto bilheteria: 3,99m²</v>
      </c>
    </row>
    <row r="68" spans="1:8">
      <c r="A68" s="9"/>
      <c r="B68" s="9"/>
      <c r="C68" s="9"/>
      <c r="D68" s="11"/>
      <c r="E68" s="9"/>
      <c r="F68" s="25"/>
      <c r="G68" s="85"/>
    </row>
    <row r="69" spans="1:8">
      <c r="A69" s="21">
        <v>8</v>
      </c>
      <c r="B69" s="21"/>
      <c r="C69" s="21"/>
      <c r="D69" s="131" t="s">
        <v>69</v>
      </c>
      <c r="E69" s="21"/>
      <c r="F69" s="80"/>
      <c r="G69" s="86"/>
    </row>
    <row r="70" spans="1:8" ht="38.25">
      <c r="A70" s="13" t="s">
        <v>35</v>
      </c>
      <c r="B70" s="177" t="s">
        <v>296</v>
      </c>
      <c r="C70" s="13" t="s">
        <v>37</v>
      </c>
      <c r="D70" s="49" t="s">
        <v>295</v>
      </c>
      <c r="E70" s="13" t="s">
        <v>26</v>
      </c>
      <c r="F70" s="156">
        <v>598.4</v>
      </c>
      <c r="G70" s="83" t="s">
        <v>294</v>
      </c>
    </row>
    <row r="71" spans="1:8" ht="38.25">
      <c r="A71" s="13" t="s">
        <v>306</v>
      </c>
      <c r="B71" s="177" t="s">
        <v>455</v>
      </c>
      <c r="C71" s="13" t="s">
        <v>37</v>
      </c>
      <c r="D71" s="49" t="s">
        <v>456</v>
      </c>
      <c r="E71" s="13" t="s">
        <v>24</v>
      </c>
      <c r="F71" s="156">
        <f xml:space="preserve"> ((1.3-0.14-0.14)*(0.4-0.14)*(0.5))*2</f>
        <v>0.26519999999999999</v>
      </c>
      <c r="G71" s="83" t="s">
        <v>457</v>
      </c>
    </row>
    <row r="72" spans="1:8" ht="38.25">
      <c r="A72" s="13" t="s">
        <v>307</v>
      </c>
      <c r="B72" s="178">
        <v>94990</v>
      </c>
      <c r="C72" s="179" t="s">
        <v>77</v>
      </c>
      <c r="D72" s="180" t="s">
        <v>227</v>
      </c>
      <c r="E72" s="173" t="s">
        <v>24</v>
      </c>
      <c r="F72" s="156">
        <f>1.3*0.4*0.06*2</f>
        <v>6.2399999999999997E-2</v>
      </c>
      <c r="G72" s="83" t="s">
        <v>228</v>
      </c>
    </row>
    <row r="73" spans="1:8" ht="25.5">
      <c r="A73" s="13" t="s">
        <v>308</v>
      </c>
      <c r="B73" s="177">
        <v>102488</v>
      </c>
      <c r="C73" s="13" t="s">
        <v>77</v>
      </c>
      <c r="D73" s="49" t="s">
        <v>283</v>
      </c>
      <c r="E73" s="13" t="s">
        <v>26</v>
      </c>
      <c r="F73" s="156">
        <f>598.4*2</f>
        <v>1196.8</v>
      </c>
      <c r="G73" s="83" t="s">
        <v>284</v>
      </c>
    </row>
    <row r="74" spans="1:8" ht="38.25">
      <c r="A74" s="13" t="s">
        <v>309</v>
      </c>
      <c r="B74" s="177" t="s">
        <v>142</v>
      </c>
      <c r="C74" s="13" t="s">
        <v>37</v>
      </c>
      <c r="D74" s="49" t="s">
        <v>143</v>
      </c>
      <c r="E74" s="13" t="s">
        <v>26</v>
      </c>
      <c r="F74" s="156">
        <f>39.02+29.61+8.45</f>
        <v>77.08</v>
      </c>
      <c r="G74" s="83" t="s">
        <v>164</v>
      </c>
    </row>
    <row r="75" spans="1:8" ht="120" customHeight="1">
      <c r="A75" s="13" t="s">
        <v>310</v>
      </c>
      <c r="B75" s="13" t="s">
        <v>84</v>
      </c>
      <c r="C75" s="13" t="s">
        <v>37</v>
      </c>
      <c r="D75" s="49" t="s">
        <v>112</v>
      </c>
      <c r="E75" s="13" t="s">
        <v>26</v>
      </c>
      <c r="F75" s="156">
        <f xml:space="preserve"> 598.4+ 147.47+( (12*5*0.4) + (18.17*5*0.4) +  (32.9*0.35) + (2.83*0.1))  +  136.53 +( (32.9*5*0.4) + (32.9*0.35))</f>
        <v>1031.8530000000001</v>
      </c>
      <c r="G75" s="83" t="s">
        <v>148</v>
      </c>
    </row>
    <row r="76" spans="1:8" ht="51">
      <c r="A76" s="13" t="s">
        <v>311</v>
      </c>
      <c r="B76" s="13" t="s">
        <v>253</v>
      </c>
      <c r="C76" s="13" t="s">
        <v>37</v>
      </c>
      <c r="D76" s="49" t="s">
        <v>254</v>
      </c>
      <c r="E76" s="13" t="s">
        <v>26</v>
      </c>
      <c r="F76" s="156">
        <f xml:space="preserve"> 8.85 +8.83 +( (19.71+1.74)*2)+2.56</f>
        <v>63.14</v>
      </c>
      <c r="G76" s="83" t="s">
        <v>255</v>
      </c>
      <c r="H76">
        <f>22.33+5.15*2+20.3</f>
        <v>52.929999999999993</v>
      </c>
    </row>
    <row r="77" spans="1:8" ht="25.5">
      <c r="A77" s="13" t="s">
        <v>454</v>
      </c>
      <c r="B77" s="13">
        <v>98689</v>
      </c>
      <c r="C77" s="13" t="s">
        <v>77</v>
      </c>
      <c r="D77" s="49" t="s">
        <v>118</v>
      </c>
      <c r="E77" s="13" t="s">
        <v>31</v>
      </c>
      <c r="F77" s="156">
        <f>0.9*2</f>
        <v>1.8</v>
      </c>
      <c r="G77" s="83" t="s">
        <v>256</v>
      </c>
    </row>
    <row r="78" spans="1:8">
      <c r="A78" s="9"/>
      <c r="B78" s="9"/>
      <c r="C78" s="9"/>
      <c r="D78" s="11"/>
      <c r="E78" s="9"/>
      <c r="F78" s="25"/>
      <c r="G78" s="85"/>
    </row>
    <row r="79" spans="1:8">
      <c r="A79" s="21">
        <v>9</v>
      </c>
      <c r="B79" s="21"/>
      <c r="C79" s="21"/>
      <c r="D79" s="131" t="s">
        <v>70</v>
      </c>
      <c r="E79" s="21"/>
      <c r="F79" s="80"/>
      <c r="G79" s="86"/>
    </row>
    <row r="80" spans="1:8" ht="114.75">
      <c r="A80" s="13" t="s">
        <v>40</v>
      </c>
      <c r="B80" s="13" t="s">
        <v>177</v>
      </c>
      <c r="C80" s="13" t="s">
        <v>37</v>
      </c>
      <c r="D80" s="49" t="s">
        <v>178</v>
      </c>
      <c r="E80" s="13" t="s">
        <v>26</v>
      </c>
      <c r="F80" s="156">
        <f>F84</f>
        <v>137.06220000000002</v>
      </c>
      <c r="G80" s="83" t="str">
        <f>G84</f>
        <v>SANIT. MASC: 8,85+ BAR: 10,56+ SANIT. FEM: 8,85+ HALLS DE ENTRADA: 8,99 + 8,68+ CIRCULAÇÃO: 32,12+ HALL DOS VESTIARIOS: 1,74+ 1,72+ VEST.1: 15,20+ (2,47*2,13) + VEST.2: 15,20+ (2,47*2,13) + ARQUIBANCADA: 4,09 +  ESCADA: 3,99 + SANITARIO 2 PAV.: 3,99 + SANT. EXTERNO: 2,56</v>
      </c>
    </row>
    <row r="81" spans="1:7" ht="178.5">
      <c r="A81" s="13" t="s">
        <v>53</v>
      </c>
      <c r="B81" s="13" t="s">
        <v>175</v>
      </c>
      <c r="C81" s="13" t="s">
        <v>37</v>
      </c>
      <c r="D81" s="49" t="s">
        <v>176</v>
      </c>
      <c r="E81" s="13" t="s">
        <v>26</v>
      </c>
      <c r="F81" s="156">
        <f>147.47+  (12*5*0.4) + (18.17*5*0.4) +  (32.9*0.35) + (2.83*0.1)  +  136.53  +  (32.9*5*0.4) + (32.9*0.35)+(((2.6*0.4)+(1.95*0.4)+ (1.3*0.4)+(0.65*0.4)+(0.85*1.8))*2) + 200</f>
        <v>641.71299999999997</v>
      </c>
      <c r="G81" s="83" t="s">
        <v>240</v>
      </c>
    </row>
    <row r="82" spans="1:7" ht="299.45" customHeight="1">
      <c r="A82" s="13" t="s">
        <v>41</v>
      </c>
      <c r="B82" s="13" t="s">
        <v>140</v>
      </c>
      <c r="C82" s="13" t="s">
        <v>37</v>
      </c>
      <c r="D82" s="49" t="s">
        <v>141</v>
      </c>
      <c r="E82" s="13" t="s">
        <v>26</v>
      </c>
      <c r="F82" s="156">
        <f xml:space="preserve"> ((32.9+32.9)*1.3) + ((2.95*1.3)+(2.29*0.4)+(1.64*0.4)+(0.99*0.4)+(0.34*0.4))+ ((4.15*1.3) +(3.5*0.4)+(2.85*0.4)+(2.2*0.4)+(1.55*0.4)+(0.9*0.4))+   ((3.05*1.3)+(2.2*0.4)+(1.55*0.4)+(0.9*0.4)+(0.25*0.4)) +  ((4.35*1.3)+(3.5*0.4)+(2.85*0.4)+(2.2*0.4)+(1.55*0.4)+(0.9*0.4)) + (((2.6*0.4)+(1.95*0.4)+ (1.3*0.4)+(0.65*0.4)+(0.85*1.8))*2) + ( (2.73*1.8)-(1.2*1.8))</f>
        <v>128.26800000000003</v>
      </c>
      <c r="G82" s="83" t="s">
        <v>169</v>
      </c>
    </row>
    <row r="83" spans="1:7" ht="408.6" customHeight="1">
      <c r="A83" s="13" t="s">
        <v>355</v>
      </c>
      <c r="B83" s="13" t="s">
        <v>170</v>
      </c>
      <c r="C83" s="13" t="s">
        <v>37</v>
      </c>
      <c r="D83" s="49" t="s">
        <v>171</v>
      </c>
      <c r="E83" s="13" t="s">
        <v>26</v>
      </c>
      <c r="F83" s="156">
        <f>((((36.35+36.35+27.6+7.75+7.85+12)*7.2)+((4+4)*2.91))-(0.85*2.1*9)-(0.6*1.9)-(1.2*1.8)-(2.8*3.4)-(2.9*3.4)-(0.17*2)-(0.39*4)-(0.64*4))+((4.86-1.3)*32.9*2)+(((2.8+3.1+3.1+2.9+3.1+3.1)*3.4)-(0.85*2.1*2))+((((1.4+2.7)*5.5)+((1.4+2.7)*2.5))-(0.8*2.1))+(((1.83+1.83+4.85+4.85)*2.5)-((1.83+1.83+4.85+4.85)*1.8)-(0.9*(2.1-1.8)))+((5.35+1.98+1.98)*(2.5-1.67))+(((1.83+1.83+4.85+4.85)*2.5)-((1.83+1.83+4.85+4.85)*1.8)-((0.9*(2.1-1.8))))+((((1.4+1.4+2.85+2.85)*2.5))-(0.7*2.1))+((((1.15+2.11+3.66+2.04+1.52+4.55+1.69)*2.67)+(((6.87*2)+(2.13*4.07)))-((1.15+2.11+3.66+2.04+1.52+4.55+1.69)*1.8)-(3.67-1.94-(2.13*1.8))-(0.8*(2.1-1.8)))+(((1.15+2.11+3.66+2.04+1.52+4.55+1.69)*2.67)+(((6.87*2)+(2.13*4.07)))-((1.15+2.11+3.66+2.04+1.52+4.55+1.69)*1.8)-(3.67-1.94-(2.13*1.8))-(0.8*(2.1-1.8)))+(((1.72+1.72+1)*2.67)-(0.8*2.1*2))+(((1.72+1.72+1)*2.67)-(0.8*2.1*2))+((18.7*7.2)+(4.15*7.2)+(4.35*7.2)-(5.77))+(((3.05*4.1)+(2.95*4.1))-(4.78))+((16.84*2.5*2)+((5.15+5.15)*2.5)+(2.7*6)+(2.85*6)+(1.5*4.1*2)+(4.55*1.3)-(0.85*2.1*2)-(0.8*2.1)-(0.7*2.1*2)-(0.9*2.1*2))+((27.2*4.6)+(6.6*4)+(1.55*(3.6-2.4))+((2.85+1.4)*(2.5-1.67))+(1.55*3.6)-(0.7*2.1)))</f>
        <v>1884.9954000000002</v>
      </c>
      <c r="G83" s="83" t="s">
        <v>458</v>
      </c>
    </row>
    <row r="84" spans="1:7" ht="130.9" customHeight="1">
      <c r="A84" s="13" t="s">
        <v>356</v>
      </c>
      <c r="B84" s="13" t="s">
        <v>172</v>
      </c>
      <c r="C84" s="13" t="s">
        <v>37</v>
      </c>
      <c r="D84" s="49" t="s">
        <v>173</v>
      </c>
      <c r="E84" s="13" t="s">
        <v>26</v>
      </c>
      <c r="F84" s="156">
        <f xml:space="preserve"> 8.85+ 10.56+  8.85+  8.99 + 8.68+  32.12+  1.74+ 1.72+ 15.2+ (2.47*2.13) + 15.2+ (2.47*2.13) + 4.09 +  3.99 +  3.99 +  2.56</f>
        <v>137.06220000000002</v>
      </c>
      <c r="G84" s="83" t="s">
        <v>174</v>
      </c>
    </row>
    <row r="85" spans="1:7" ht="114.75">
      <c r="A85" s="13" t="s">
        <v>357</v>
      </c>
      <c r="B85" s="13" t="s">
        <v>188</v>
      </c>
      <c r="C85" s="13" t="s">
        <v>37</v>
      </c>
      <c r="D85" s="49" t="s">
        <v>189</v>
      </c>
      <c r="E85" s="13" t="s">
        <v>26</v>
      </c>
      <c r="F85" s="156">
        <f>(0.85*2.2*2*2)+(1.85*2.25*2*2)+((0.17+0.17+0.39+0.39+0.64+0.64+0.64+0.64+0.39+0.39)*2)+(1.2*1.8*2)+(0.85*2.1*9*2)</f>
        <v>69.5</v>
      </c>
      <c r="G85" s="83" t="s">
        <v>471</v>
      </c>
    </row>
    <row r="86" spans="1:7" ht="38.25">
      <c r="A86" s="13" t="s">
        <v>358</v>
      </c>
      <c r="B86" s="13">
        <v>100744</v>
      </c>
      <c r="C86" s="13" t="s">
        <v>77</v>
      </c>
      <c r="D86" s="181" t="s">
        <v>119</v>
      </c>
      <c r="E86" s="13" t="s">
        <v>26</v>
      </c>
      <c r="F86" s="156">
        <f>F49+(7.05*3.45)</f>
        <v>1342.8944999999999</v>
      </c>
      <c r="G86" s="83" t="s">
        <v>269</v>
      </c>
    </row>
    <row r="87" spans="1:7" ht="38.25">
      <c r="A87" s="13" t="s">
        <v>359</v>
      </c>
      <c r="B87" s="13" t="s">
        <v>146</v>
      </c>
      <c r="C87" s="13" t="s">
        <v>37</v>
      </c>
      <c r="D87" s="49" t="s">
        <v>147</v>
      </c>
      <c r="E87" s="13" t="s">
        <v>26</v>
      </c>
      <c r="F87" s="156">
        <f>((2.73+5.2)*1.3)+((3.11+0.7)*1.1)</f>
        <v>14.5</v>
      </c>
      <c r="G87" s="83" t="s">
        <v>165</v>
      </c>
    </row>
    <row r="88" spans="1:7" ht="38.25">
      <c r="A88" s="13" t="s">
        <v>360</v>
      </c>
      <c r="B88" s="13" t="s">
        <v>166</v>
      </c>
      <c r="C88" s="13" t="s">
        <v>37</v>
      </c>
      <c r="D88" s="49" t="s">
        <v>167</v>
      </c>
      <c r="E88" s="13" t="s">
        <v>31</v>
      </c>
      <c r="F88" s="156">
        <f>5.96*2</f>
        <v>11.92</v>
      </c>
      <c r="G88" s="83" t="s">
        <v>168</v>
      </c>
    </row>
    <row r="89" spans="1:7">
      <c r="A89" s="9"/>
      <c r="B89" s="9"/>
      <c r="C89" s="9"/>
      <c r="D89" s="11"/>
      <c r="E89" s="9"/>
      <c r="F89" s="25"/>
      <c r="G89" s="85"/>
    </row>
    <row r="90" spans="1:7">
      <c r="A90" s="21">
        <v>10</v>
      </c>
      <c r="B90" s="21"/>
      <c r="C90" s="21"/>
      <c r="D90" s="131" t="s">
        <v>13</v>
      </c>
      <c r="E90" s="21"/>
      <c r="F90" s="80"/>
      <c r="G90" s="86"/>
    </row>
    <row r="91" spans="1:7" ht="63.75">
      <c r="A91" s="31" t="s">
        <v>42</v>
      </c>
      <c r="B91" s="31" t="s">
        <v>279</v>
      </c>
      <c r="C91" s="31" t="s">
        <v>37</v>
      </c>
      <c r="D91" s="49" t="s">
        <v>280</v>
      </c>
      <c r="E91" s="31" t="s">
        <v>22</v>
      </c>
      <c r="F91" s="156">
        <v>4</v>
      </c>
      <c r="G91" s="83" t="s">
        <v>281</v>
      </c>
    </row>
    <row r="92" spans="1:7" ht="25.5">
      <c r="A92" s="31" t="s">
        <v>43</v>
      </c>
      <c r="B92" s="31">
        <v>89449</v>
      </c>
      <c r="C92" s="31" t="s">
        <v>77</v>
      </c>
      <c r="D92" s="49" t="s">
        <v>120</v>
      </c>
      <c r="E92" s="31" t="s">
        <v>31</v>
      </c>
      <c r="F92" s="156">
        <v>10</v>
      </c>
      <c r="G92" s="83" t="s">
        <v>282</v>
      </c>
    </row>
    <row r="93" spans="1:7" ht="25.5">
      <c r="A93" s="31" t="s">
        <v>44</v>
      </c>
      <c r="B93" s="31">
        <v>89985</v>
      </c>
      <c r="C93" s="31" t="s">
        <v>77</v>
      </c>
      <c r="D93" s="49" t="s">
        <v>121</v>
      </c>
      <c r="E93" s="31" t="s">
        <v>22</v>
      </c>
      <c r="F93" s="156">
        <v>6</v>
      </c>
      <c r="G93" s="83" t="s">
        <v>260</v>
      </c>
    </row>
    <row r="94" spans="1:7">
      <c r="A94" s="126"/>
      <c r="B94" s="147"/>
      <c r="C94" s="147"/>
      <c r="D94" s="122"/>
      <c r="E94" s="147"/>
      <c r="F94" s="157"/>
      <c r="G94" s="84"/>
    </row>
    <row r="95" spans="1:7">
      <c r="A95" s="21">
        <v>11</v>
      </c>
      <c r="B95" s="21"/>
      <c r="C95" s="21"/>
      <c r="D95" s="131" t="s">
        <v>14</v>
      </c>
      <c r="E95" s="21"/>
      <c r="F95" s="80"/>
      <c r="G95" s="86"/>
    </row>
    <row r="96" spans="1:7" ht="89.25">
      <c r="A96" s="31" t="s">
        <v>0</v>
      </c>
      <c r="B96" s="31" t="s">
        <v>270</v>
      </c>
      <c r="C96" s="31" t="s">
        <v>37</v>
      </c>
      <c r="D96" s="49" t="s">
        <v>271</v>
      </c>
      <c r="E96" s="31" t="s">
        <v>22</v>
      </c>
      <c r="F96" s="156">
        <v>3</v>
      </c>
      <c r="G96" s="83" t="s">
        <v>274</v>
      </c>
    </row>
    <row r="97" spans="1:7" ht="76.5">
      <c r="A97" s="31" t="s">
        <v>57</v>
      </c>
      <c r="B97" s="31" t="s">
        <v>272</v>
      </c>
      <c r="C97" s="31" t="s">
        <v>37</v>
      </c>
      <c r="D97" s="49" t="s">
        <v>273</v>
      </c>
      <c r="E97" s="31" t="s">
        <v>22</v>
      </c>
      <c r="F97" s="156">
        <v>3</v>
      </c>
      <c r="G97" s="83" t="s">
        <v>275</v>
      </c>
    </row>
    <row r="98" spans="1:7" ht="63.75">
      <c r="A98" s="31" t="s">
        <v>11</v>
      </c>
      <c r="B98" s="31" t="s">
        <v>276</v>
      </c>
      <c r="C98" s="31" t="s">
        <v>37</v>
      </c>
      <c r="D98" s="49" t="s">
        <v>277</v>
      </c>
      <c r="E98" s="31" t="s">
        <v>22</v>
      </c>
      <c r="F98" s="156">
        <v>2</v>
      </c>
      <c r="G98" s="83" t="s">
        <v>278</v>
      </c>
    </row>
    <row r="99" spans="1:7" ht="25.5">
      <c r="A99" s="31" t="s">
        <v>1</v>
      </c>
      <c r="B99" s="31" t="s">
        <v>391</v>
      </c>
      <c r="C99" s="31" t="s">
        <v>37</v>
      </c>
      <c r="D99" s="49" t="s">
        <v>392</v>
      </c>
      <c r="E99" s="31" t="s">
        <v>22</v>
      </c>
      <c r="F99" s="156">
        <v>12</v>
      </c>
      <c r="G99" s="83" t="s">
        <v>390</v>
      </c>
    </row>
    <row r="100" spans="1:7">
      <c r="A100" s="9"/>
      <c r="B100" s="9"/>
      <c r="C100" s="9"/>
      <c r="D100" s="11"/>
      <c r="E100" s="9"/>
      <c r="F100" s="25"/>
      <c r="G100" s="85"/>
    </row>
    <row r="101" spans="1:7">
      <c r="A101" s="21">
        <v>12</v>
      </c>
      <c r="B101" s="21"/>
      <c r="C101" s="21"/>
      <c r="D101" s="131" t="s">
        <v>71</v>
      </c>
      <c r="E101" s="21"/>
      <c r="F101" s="80"/>
      <c r="G101" s="86"/>
    </row>
    <row r="102" spans="1:7" ht="38.25">
      <c r="A102" s="31" t="s">
        <v>2</v>
      </c>
      <c r="B102" s="182">
        <v>95470</v>
      </c>
      <c r="C102" s="31" t="s">
        <v>77</v>
      </c>
      <c r="D102" s="49" t="s">
        <v>122</v>
      </c>
      <c r="E102" s="31" t="s">
        <v>22</v>
      </c>
      <c r="F102" s="156">
        <v>6</v>
      </c>
      <c r="G102" s="83" t="s">
        <v>192</v>
      </c>
    </row>
    <row r="103" spans="1:7" ht="38.25">
      <c r="A103" s="31" t="s">
        <v>3</v>
      </c>
      <c r="B103" s="182">
        <v>95472</v>
      </c>
      <c r="C103" s="31" t="s">
        <v>77</v>
      </c>
      <c r="D103" s="49" t="s">
        <v>193</v>
      </c>
      <c r="E103" s="31" t="s">
        <v>22</v>
      </c>
      <c r="F103" s="156">
        <v>2</v>
      </c>
      <c r="G103" s="83" t="s">
        <v>194</v>
      </c>
    </row>
    <row r="104" spans="1:7" ht="25.5">
      <c r="A104" s="31" t="s">
        <v>4</v>
      </c>
      <c r="B104" s="31">
        <v>100858</v>
      </c>
      <c r="C104" s="31" t="s">
        <v>77</v>
      </c>
      <c r="D104" s="49" t="s">
        <v>123</v>
      </c>
      <c r="E104" s="31" t="s">
        <v>22</v>
      </c>
      <c r="F104" s="156">
        <v>1</v>
      </c>
      <c r="G104" s="83" t="s">
        <v>195</v>
      </c>
    </row>
    <row r="105" spans="1:7" ht="38.25">
      <c r="A105" s="31" t="s">
        <v>5</v>
      </c>
      <c r="B105" s="182">
        <v>99635</v>
      </c>
      <c r="C105" s="31" t="s">
        <v>77</v>
      </c>
      <c r="D105" s="49" t="s">
        <v>124</v>
      </c>
      <c r="E105" s="31" t="s">
        <v>22</v>
      </c>
      <c r="F105" s="156">
        <f>F102+F103</f>
        <v>8</v>
      </c>
      <c r="G105" s="83" t="s">
        <v>197</v>
      </c>
    </row>
    <row r="106" spans="1:7" ht="25.5">
      <c r="A106" s="31" t="s">
        <v>6</v>
      </c>
      <c r="B106" s="182" t="s">
        <v>198</v>
      </c>
      <c r="C106" s="31" t="s">
        <v>37</v>
      </c>
      <c r="D106" s="49" t="s">
        <v>199</v>
      </c>
      <c r="E106" s="31" t="s">
        <v>22</v>
      </c>
      <c r="F106" s="156">
        <v>1</v>
      </c>
      <c r="G106" s="83" t="str">
        <f>G104</f>
        <v>SANIT. MASC: 1</v>
      </c>
    </row>
    <row r="107" spans="1:7" ht="38.25">
      <c r="A107" s="31" t="s">
        <v>361</v>
      </c>
      <c r="B107" s="31">
        <v>86937</v>
      </c>
      <c r="C107" s="31" t="s">
        <v>77</v>
      </c>
      <c r="D107" s="49" t="s">
        <v>201</v>
      </c>
      <c r="E107" s="31" t="s">
        <v>22</v>
      </c>
      <c r="F107" s="156">
        <v>4</v>
      </c>
      <c r="G107" s="83" t="s">
        <v>200</v>
      </c>
    </row>
    <row r="108" spans="1:7" ht="63.75">
      <c r="A108" s="31" t="s">
        <v>362</v>
      </c>
      <c r="B108" s="31" t="s">
        <v>202</v>
      </c>
      <c r="C108" s="31" t="s">
        <v>77</v>
      </c>
      <c r="D108" s="49" t="s">
        <v>206</v>
      </c>
      <c r="E108" s="31" t="s">
        <v>22</v>
      </c>
      <c r="F108" s="156">
        <v>4</v>
      </c>
      <c r="G108" s="83" t="s">
        <v>210</v>
      </c>
    </row>
    <row r="109" spans="1:7" ht="76.5">
      <c r="A109" s="31" t="s">
        <v>363</v>
      </c>
      <c r="B109" s="31" t="s">
        <v>203</v>
      </c>
      <c r="C109" s="31" t="s">
        <v>37</v>
      </c>
      <c r="D109" s="49" t="s">
        <v>204</v>
      </c>
      <c r="E109" s="31" t="s">
        <v>22</v>
      </c>
      <c r="F109" s="156">
        <v>1</v>
      </c>
      <c r="G109" s="82" t="s">
        <v>205</v>
      </c>
    </row>
    <row r="110" spans="1:7" ht="25.5">
      <c r="A110" s="31" t="s">
        <v>364</v>
      </c>
      <c r="B110" s="31">
        <v>100860</v>
      </c>
      <c r="C110" s="31" t="s">
        <v>77</v>
      </c>
      <c r="D110" s="49" t="s">
        <v>125</v>
      </c>
      <c r="E110" s="31" t="s">
        <v>22</v>
      </c>
      <c r="F110" s="156">
        <v>6</v>
      </c>
      <c r="G110" s="83" t="s">
        <v>207</v>
      </c>
    </row>
    <row r="111" spans="1:7" ht="38.25">
      <c r="A111" s="31" t="s">
        <v>365</v>
      </c>
      <c r="B111" s="31">
        <v>95544</v>
      </c>
      <c r="C111" s="31" t="s">
        <v>77</v>
      </c>
      <c r="D111" s="49" t="s">
        <v>126</v>
      </c>
      <c r="E111" s="31" t="s">
        <v>22</v>
      </c>
      <c r="F111" s="156">
        <v>8</v>
      </c>
      <c r="G111" s="83" t="s">
        <v>212</v>
      </c>
    </row>
    <row r="112" spans="1:7" ht="38.25">
      <c r="A112" s="31" t="s">
        <v>366</v>
      </c>
      <c r="B112" s="31">
        <v>95547</v>
      </c>
      <c r="C112" s="31" t="s">
        <v>77</v>
      </c>
      <c r="D112" s="49" t="s">
        <v>115</v>
      </c>
      <c r="E112" s="31" t="s">
        <v>22</v>
      </c>
      <c r="F112" s="156">
        <v>7</v>
      </c>
      <c r="G112" s="83" t="s">
        <v>213</v>
      </c>
    </row>
    <row r="113" spans="1:8" ht="38.25">
      <c r="A113" s="31" t="s">
        <v>367</v>
      </c>
      <c r="B113" s="31" t="s">
        <v>208</v>
      </c>
      <c r="C113" s="31" t="s">
        <v>37</v>
      </c>
      <c r="D113" s="49" t="s">
        <v>209</v>
      </c>
      <c r="E113" s="31" t="s">
        <v>22</v>
      </c>
      <c r="F113" s="156">
        <v>9</v>
      </c>
      <c r="G113" s="83" t="s">
        <v>211</v>
      </c>
    </row>
    <row r="114" spans="1:8" ht="38.25">
      <c r="A114" s="31" t="s">
        <v>368</v>
      </c>
      <c r="B114" s="31" t="s">
        <v>261</v>
      </c>
      <c r="C114" s="31" t="s">
        <v>37</v>
      </c>
      <c r="D114" s="49" t="s">
        <v>262</v>
      </c>
      <c r="E114" s="31" t="s">
        <v>22</v>
      </c>
      <c r="F114" s="156">
        <v>1</v>
      </c>
      <c r="G114" s="83" t="s">
        <v>263</v>
      </c>
    </row>
    <row r="115" spans="1:8" ht="38.25">
      <c r="A115" s="31" t="s">
        <v>369</v>
      </c>
      <c r="B115" s="31" t="s">
        <v>116</v>
      </c>
      <c r="C115" s="31" t="s">
        <v>37</v>
      </c>
      <c r="D115" s="49" t="s">
        <v>297</v>
      </c>
      <c r="E115" s="31" t="s">
        <v>22</v>
      </c>
      <c r="F115" s="156">
        <f>F112</f>
        <v>7</v>
      </c>
      <c r="G115" s="83" t="str">
        <f>G112</f>
        <v>Sanit. Masc.: 2 + Sanit.Fem.: 1 + Vestiarios: 1*2 + Sanit. Externo: 1 + Sanit Pav. Superior: 1</v>
      </c>
    </row>
    <row r="116" spans="1:8" ht="51">
      <c r="A116" s="31" t="s">
        <v>370</v>
      </c>
      <c r="B116" s="183" t="s">
        <v>80</v>
      </c>
      <c r="C116" s="31" t="s">
        <v>37</v>
      </c>
      <c r="D116" s="49" t="s">
        <v>298</v>
      </c>
      <c r="E116" s="31" t="s">
        <v>22</v>
      </c>
      <c r="F116" s="156">
        <v>6</v>
      </c>
      <c r="G116" s="83" t="s">
        <v>301</v>
      </c>
    </row>
    <row r="117" spans="1:8" ht="25.5">
      <c r="A117" s="31" t="s">
        <v>371</v>
      </c>
      <c r="B117" s="183">
        <v>100867</v>
      </c>
      <c r="C117" s="31" t="s">
        <v>77</v>
      </c>
      <c r="D117" s="49" t="s">
        <v>127</v>
      </c>
      <c r="E117" s="31" t="s">
        <v>22</v>
      </c>
      <c r="F117" s="156">
        <v>2</v>
      </c>
      <c r="G117" s="82" t="s">
        <v>215</v>
      </c>
    </row>
    <row r="118" spans="1:8" ht="25.5">
      <c r="A118" s="31" t="s">
        <v>372</v>
      </c>
      <c r="B118" s="183">
        <v>100868</v>
      </c>
      <c r="C118" s="31" t="s">
        <v>77</v>
      </c>
      <c r="D118" s="49" t="s">
        <v>128</v>
      </c>
      <c r="E118" s="31" t="s">
        <v>22</v>
      </c>
      <c r="F118" s="156">
        <v>4</v>
      </c>
      <c r="G118" s="82" t="s">
        <v>214</v>
      </c>
    </row>
    <row r="119" spans="1:8" ht="38.25">
      <c r="A119" s="31" t="s">
        <v>373</v>
      </c>
      <c r="B119" s="183" t="s">
        <v>299</v>
      </c>
      <c r="C119" s="31" t="s">
        <v>37</v>
      </c>
      <c r="D119" s="49" t="s">
        <v>300</v>
      </c>
      <c r="E119" s="31" t="s">
        <v>22</v>
      </c>
      <c r="F119" s="156">
        <v>1</v>
      </c>
      <c r="G119" s="82" t="s">
        <v>205</v>
      </c>
    </row>
    <row r="120" spans="1:8">
      <c r="A120" s="9"/>
      <c r="B120" s="9"/>
      <c r="C120" s="9"/>
      <c r="D120" s="11"/>
      <c r="E120" s="9"/>
      <c r="F120" s="25"/>
      <c r="G120" s="85"/>
    </row>
    <row r="121" spans="1:8">
      <c r="A121" s="21">
        <v>13</v>
      </c>
      <c r="B121" s="21"/>
      <c r="C121" s="21"/>
      <c r="D121" s="131" t="s">
        <v>302</v>
      </c>
      <c r="E121" s="21"/>
      <c r="F121" s="80"/>
      <c r="G121" s="86"/>
    </row>
    <row r="122" spans="1:8" ht="127.5">
      <c r="A122" s="13" t="s">
        <v>12</v>
      </c>
      <c r="B122" s="13" t="s">
        <v>266</v>
      </c>
      <c r="C122" s="13" t="s">
        <v>37</v>
      </c>
      <c r="D122" s="49" t="s">
        <v>267</v>
      </c>
      <c r="E122" s="13" t="s">
        <v>22</v>
      </c>
      <c r="F122" s="156">
        <v>1</v>
      </c>
      <c r="G122" s="83" t="s">
        <v>268</v>
      </c>
    </row>
    <row r="123" spans="1:8" ht="25.5">
      <c r="A123" s="13" t="s">
        <v>7</v>
      </c>
      <c r="B123" s="13">
        <v>91953</v>
      </c>
      <c r="C123" s="13" t="s">
        <v>77</v>
      </c>
      <c r="D123" s="49" t="s">
        <v>130</v>
      </c>
      <c r="E123" s="13" t="s">
        <v>22</v>
      </c>
      <c r="F123" s="156">
        <v>12</v>
      </c>
      <c r="G123" s="83" t="s">
        <v>264</v>
      </c>
    </row>
    <row r="124" spans="1:8" ht="25.5">
      <c r="A124" s="13" t="s">
        <v>312</v>
      </c>
      <c r="B124" s="13">
        <v>91996</v>
      </c>
      <c r="C124" s="13" t="s">
        <v>77</v>
      </c>
      <c r="D124" s="49" t="s">
        <v>129</v>
      </c>
      <c r="E124" s="13" t="s">
        <v>22</v>
      </c>
      <c r="F124" s="156">
        <v>20</v>
      </c>
      <c r="G124" s="83" t="s">
        <v>265</v>
      </c>
    </row>
    <row r="125" spans="1:8" ht="25.5">
      <c r="A125" s="13" t="s">
        <v>313</v>
      </c>
      <c r="B125" s="13">
        <v>103782</v>
      </c>
      <c r="C125" s="13" t="s">
        <v>77</v>
      </c>
      <c r="D125" s="49" t="s">
        <v>131</v>
      </c>
      <c r="E125" s="13" t="s">
        <v>22</v>
      </c>
      <c r="F125" s="156">
        <v>10</v>
      </c>
      <c r="G125" s="83" t="s">
        <v>415</v>
      </c>
    </row>
    <row r="126" spans="1:8">
      <c r="A126" s="126"/>
      <c r="B126" s="147"/>
      <c r="C126" s="147"/>
      <c r="D126" s="122"/>
      <c r="E126" s="147"/>
      <c r="F126" s="157"/>
      <c r="G126" s="84"/>
    </row>
    <row r="127" spans="1:8">
      <c r="A127" s="21">
        <v>14</v>
      </c>
      <c r="B127" s="21"/>
      <c r="C127" s="21"/>
      <c r="D127" s="131" t="s">
        <v>50</v>
      </c>
      <c r="E127" s="21"/>
      <c r="F127" s="80"/>
      <c r="G127" s="86"/>
    </row>
    <row r="128" spans="1:8" ht="51">
      <c r="A128" s="13" t="s">
        <v>8</v>
      </c>
      <c r="B128" s="173" t="s">
        <v>85</v>
      </c>
      <c r="C128" s="31" t="s">
        <v>37</v>
      </c>
      <c r="D128" s="49" t="s">
        <v>113</v>
      </c>
      <c r="E128" s="31" t="s">
        <v>26</v>
      </c>
      <c r="F128" s="156">
        <f>(0.65*2)*2</f>
        <v>2.6</v>
      </c>
      <c r="G128" s="83" t="s">
        <v>249</v>
      </c>
      <c r="H128">
        <f>(0.55*2.7) + (0.05*2.7)+(0.1*2.7)+(0.1*0.55*2)+(2.4*0.55) + (0.05*2.4)+(0.1*2.4)+(0.55*0.1*2)</f>
        <v>3.7900000000000005</v>
      </c>
    </row>
    <row r="129" spans="1:8" ht="38.25">
      <c r="A129" s="13" t="s">
        <v>374</v>
      </c>
      <c r="B129" s="173" t="s">
        <v>247</v>
      </c>
      <c r="C129" s="31" t="s">
        <v>37</v>
      </c>
      <c r="D129" s="49" t="s">
        <v>248</v>
      </c>
      <c r="E129" s="31" t="s">
        <v>31</v>
      </c>
      <c r="F129" s="156">
        <f>(2+0.6)*2</f>
        <v>5.2</v>
      </c>
      <c r="G129" s="83" t="s">
        <v>250</v>
      </c>
    </row>
    <row r="130" spans="1:8" ht="51">
      <c r="A130" s="13" t="s">
        <v>375</v>
      </c>
      <c r="B130" s="173" t="s">
        <v>251</v>
      </c>
      <c r="C130" s="31" t="s">
        <v>37</v>
      </c>
      <c r="D130" s="49" t="s">
        <v>252</v>
      </c>
      <c r="E130" s="31" t="s">
        <v>31</v>
      </c>
      <c r="F130" s="156">
        <f>F129</f>
        <v>5.2</v>
      </c>
      <c r="G130" s="83" t="s">
        <v>250</v>
      </c>
    </row>
    <row r="131" spans="1:8" ht="51">
      <c r="A131" s="13" t="s">
        <v>376</v>
      </c>
      <c r="B131" s="173" t="s">
        <v>86</v>
      </c>
      <c r="C131" s="31" t="s">
        <v>37</v>
      </c>
      <c r="D131" s="49" t="s">
        <v>191</v>
      </c>
      <c r="E131" s="31" t="s">
        <v>26</v>
      </c>
      <c r="F131" s="156">
        <f>((((1.45+2.13+1.52+2.13+1.15)*1.8)-(0.7*1.8)-(0.6*1.8*4))*2)+(0.4*1.2)</f>
        <v>19.487999999999996</v>
      </c>
      <c r="G131" s="83" t="s">
        <v>196</v>
      </c>
    </row>
    <row r="132" spans="1:8" ht="63.75">
      <c r="A132" s="13" t="s">
        <v>377</v>
      </c>
      <c r="B132" s="173" t="s">
        <v>244</v>
      </c>
      <c r="C132" s="31" t="s">
        <v>37</v>
      </c>
      <c r="D132" s="49" t="s">
        <v>245</v>
      </c>
      <c r="E132" s="31" t="s">
        <v>26</v>
      </c>
      <c r="F132" s="156">
        <f xml:space="preserve"> (1.35*0.47)*2</f>
        <v>1.2689999999999999</v>
      </c>
      <c r="G132" s="83" t="s">
        <v>246</v>
      </c>
    </row>
    <row r="133" spans="1:8" ht="51">
      <c r="A133" s="13" t="s">
        <v>378</v>
      </c>
      <c r="B133" s="173" t="s">
        <v>144</v>
      </c>
      <c r="C133" s="31" t="s">
        <v>37</v>
      </c>
      <c r="D133" s="49" t="s">
        <v>145</v>
      </c>
      <c r="E133" s="31" t="s">
        <v>31</v>
      </c>
      <c r="F133" s="156">
        <v>2.73</v>
      </c>
      <c r="G133" s="83" t="s">
        <v>153</v>
      </c>
    </row>
    <row r="134" spans="1:8" ht="51">
      <c r="A134" s="13" t="s">
        <v>379</v>
      </c>
      <c r="B134" s="173" t="s">
        <v>151</v>
      </c>
      <c r="C134" s="31" t="s">
        <v>37</v>
      </c>
      <c r="D134" s="49" t="s">
        <v>154</v>
      </c>
      <c r="E134" s="31" t="s">
        <v>31</v>
      </c>
      <c r="F134" s="156">
        <f>2.6*2</f>
        <v>5.2</v>
      </c>
      <c r="G134" s="83" t="s">
        <v>152</v>
      </c>
      <c r="H134">
        <f xml:space="preserve"> ((1+1+3.25-0.7-0.7-0.7+1.28+1.28+1.28+2.76-0.8-0.8-0.8)*1.8) +  ((1+1+3.25-0.7-0.7-0.7+1.3+1.3+1.94-0.8-0.8)*1.8) + ((0.7+0.5)*1.2)</f>
        <v>25.632000000000001</v>
      </c>
    </row>
    <row r="135" spans="1:8" ht="51">
      <c r="A135" s="13" t="s">
        <v>380</v>
      </c>
      <c r="B135" s="31" t="s">
        <v>155</v>
      </c>
      <c r="C135" s="184" t="s">
        <v>37</v>
      </c>
      <c r="D135" s="185" t="s">
        <v>156</v>
      </c>
      <c r="E135" s="184" t="s">
        <v>31</v>
      </c>
      <c r="F135" s="156">
        <v>0.7</v>
      </c>
      <c r="G135" s="83" t="s">
        <v>157</v>
      </c>
    </row>
    <row r="136" spans="1:8" ht="51">
      <c r="A136" s="13" t="s">
        <v>381</v>
      </c>
      <c r="B136" s="31" t="s">
        <v>158</v>
      </c>
      <c r="C136" s="13" t="s">
        <v>37</v>
      </c>
      <c r="D136" s="49" t="s">
        <v>159</v>
      </c>
      <c r="E136" s="184" t="s">
        <v>31</v>
      </c>
      <c r="F136" s="156">
        <f>2.15+0.96</f>
        <v>3.11</v>
      </c>
      <c r="G136" s="82" t="s">
        <v>160</v>
      </c>
    </row>
    <row r="137" spans="1:8" ht="38.25">
      <c r="A137" s="13" t="s">
        <v>382</v>
      </c>
      <c r="B137" s="184" t="s">
        <v>161</v>
      </c>
      <c r="C137" s="184" t="s">
        <v>37</v>
      </c>
      <c r="D137" s="49" t="s">
        <v>162</v>
      </c>
      <c r="E137" s="184" t="s">
        <v>31</v>
      </c>
      <c r="F137" s="156">
        <f>1.71+1.4+2.85</f>
        <v>5.96</v>
      </c>
      <c r="G137" s="82" t="s">
        <v>163</v>
      </c>
    </row>
    <row r="138" spans="1:8" ht="38.25">
      <c r="A138" s="13" t="s">
        <v>383</v>
      </c>
      <c r="B138" s="111" t="s">
        <v>87</v>
      </c>
      <c r="C138" s="111" t="s">
        <v>37</v>
      </c>
      <c r="D138" s="186" t="s">
        <v>303</v>
      </c>
      <c r="E138" s="31" t="s">
        <v>78</v>
      </c>
      <c r="F138" s="156">
        <v>1</v>
      </c>
      <c r="G138" s="82" t="s">
        <v>99</v>
      </c>
    </row>
    <row r="139" spans="1:8" ht="38.25">
      <c r="A139" s="13" t="s">
        <v>384</v>
      </c>
      <c r="B139" s="187" t="s">
        <v>88</v>
      </c>
      <c r="C139" s="13" t="s">
        <v>37</v>
      </c>
      <c r="D139" s="186" t="s">
        <v>304</v>
      </c>
      <c r="E139" s="31" t="s">
        <v>22</v>
      </c>
      <c r="F139" s="156">
        <v>2</v>
      </c>
      <c r="G139" s="82" t="s">
        <v>100</v>
      </c>
    </row>
    <row r="140" spans="1:8" ht="38.25">
      <c r="A140" s="13" t="s">
        <v>385</v>
      </c>
      <c r="B140" s="187" t="s">
        <v>89</v>
      </c>
      <c r="C140" s="13" t="s">
        <v>37</v>
      </c>
      <c r="D140" s="186" t="s">
        <v>305</v>
      </c>
      <c r="E140" s="31" t="s">
        <v>22</v>
      </c>
      <c r="F140" s="156">
        <v>1</v>
      </c>
      <c r="G140" s="82" t="s">
        <v>99</v>
      </c>
    </row>
    <row r="141" spans="1:8" ht="63.75">
      <c r="A141" s="13" t="s">
        <v>386</v>
      </c>
      <c r="B141" s="187" t="s">
        <v>216</v>
      </c>
      <c r="C141" s="13" t="s">
        <v>37</v>
      </c>
      <c r="D141" s="186" t="s">
        <v>217</v>
      </c>
      <c r="E141" s="31" t="s">
        <v>26</v>
      </c>
      <c r="F141" s="156">
        <f>(32+19+1.55+13)*2.1</f>
        <v>137.655</v>
      </c>
      <c r="G141" s="83" t="s">
        <v>220</v>
      </c>
    </row>
    <row r="142" spans="1:8" ht="76.5">
      <c r="A142" s="13" t="s">
        <v>387</v>
      </c>
      <c r="B142" s="187" t="s">
        <v>219</v>
      </c>
      <c r="C142" s="13" t="s">
        <v>37</v>
      </c>
      <c r="D142" s="186" t="s">
        <v>218</v>
      </c>
      <c r="E142" s="31" t="s">
        <v>22</v>
      </c>
      <c r="F142" s="156">
        <v>2</v>
      </c>
      <c r="G142" s="82" t="s">
        <v>221</v>
      </c>
    </row>
    <row r="143" spans="1:8" ht="38.25">
      <c r="A143" s="13" t="s">
        <v>420</v>
      </c>
      <c r="B143" s="187">
        <v>1</v>
      </c>
      <c r="C143" s="13" t="s">
        <v>397</v>
      </c>
      <c r="D143" s="231" t="str">
        <f>COMPOSIÇÃO!C13</f>
        <v>REDE DE PROTEÇÃO VERTICAL PARA QUADRA POLIESPORTIVA - FORNECIMENTO E INSTALAÇÃO</v>
      </c>
      <c r="E143" s="31" t="s">
        <v>26</v>
      </c>
      <c r="F143" s="156">
        <f>((32+19+1.55+13+0.92+0.94)*7.1)+(16.84*6.6)</f>
        <v>589.75499999999988</v>
      </c>
      <c r="G143" s="83" t="s">
        <v>421</v>
      </c>
    </row>
    <row r="144" spans="1:8" ht="25.5">
      <c r="A144" s="13" t="s">
        <v>427</v>
      </c>
      <c r="B144" s="187">
        <v>2</v>
      </c>
      <c r="C144" s="13" t="s">
        <v>397</v>
      </c>
      <c r="D144" s="231" t="s">
        <v>425</v>
      </c>
      <c r="E144" s="31" t="s">
        <v>22</v>
      </c>
      <c r="F144" s="156">
        <v>4</v>
      </c>
      <c r="G144" s="83" t="s">
        <v>428</v>
      </c>
    </row>
    <row r="145" spans="1:7" ht="25.5">
      <c r="A145" s="13" t="s">
        <v>485</v>
      </c>
      <c r="B145" s="187">
        <v>3</v>
      </c>
      <c r="C145" s="13" t="s">
        <v>397</v>
      </c>
      <c r="D145" s="231" t="s">
        <v>475</v>
      </c>
      <c r="E145" s="31" t="s">
        <v>22</v>
      </c>
      <c r="F145" s="156">
        <v>1</v>
      </c>
      <c r="G145" s="83" t="s">
        <v>486</v>
      </c>
    </row>
    <row r="146" spans="1:7">
      <c r="A146" s="13"/>
      <c r="B146" s="187"/>
      <c r="C146" s="13"/>
      <c r="D146" s="186"/>
      <c r="E146" s="31"/>
      <c r="F146" s="156"/>
      <c r="G146" s="82"/>
    </row>
    <row r="147" spans="1:7">
      <c r="A147" s="21">
        <v>15</v>
      </c>
      <c r="B147" s="21"/>
      <c r="C147" s="21"/>
      <c r="D147" s="131" t="s">
        <v>9</v>
      </c>
      <c r="E147" s="21"/>
      <c r="F147" s="80"/>
      <c r="G147" s="86"/>
    </row>
    <row r="148" spans="1:7">
      <c r="A148" s="31" t="s">
        <v>388</v>
      </c>
      <c r="B148" s="50" t="s">
        <v>90</v>
      </c>
      <c r="C148" s="31" t="s">
        <v>37</v>
      </c>
      <c r="D148" s="188" t="s">
        <v>132</v>
      </c>
      <c r="E148" s="13" t="s">
        <v>26</v>
      </c>
      <c r="F148" s="156">
        <v>1051.32</v>
      </c>
      <c r="G148" s="82" t="s">
        <v>98</v>
      </c>
    </row>
    <row r="149" spans="1:7">
      <c r="A149" s="126"/>
      <c r="B149" s="147"/>
      <c r="C149" s="147"/>
      <c r="D149" s="122"/>
      <c r="E149" s="147"/>
      <c r="F149" s="157"/>
      <c r="G149" s="84"/>
    </row>
    <row r="150" spans="1:7">
      <c r="A150" s="9"/>
      <c r="B150" s="9"/>
      <c r="C150" s="9"/>
      <c r="D150" s="11"/>
      <c r="E150" s="9"/>
      <c r="F150" s="25"/>
      <c r="G150" s="85"/>
    </row>
    <row r="151" spans="1:7">
      <c r="A151" s="127"/>
      <c r="B151" s="148"/>
      <c r="C151" s="148"/>
      <c r="D151" s="132"/>
      <c r="E151" s="148"/>
      <c r="F151" s="148"/>
      <c r="G151" s="167"/>
    </row>
    <row r="152" spans="1:7">
      <c r="A152" s="81"/>
      <c r="B152" s="81"/>
      <c r="C152" s="81"/>
      <c r="D152" s="134"/>
      <c r="E152" s="81"/>
      <c r="F152" s="81"/>
      <c r="G152" s="134"/>
    </row>
    <row r="153" spans="1:7">
      <c r="A153" s="81"/>
      <c r="B153" s="81"/>
      <c r="C153" s="81"/>
      <c r="D153" s="133" t="s">
        <v>470</v>
      </c>
      <c r="E153" s="81"/>
      <c r="F153" s="81"/>
      <c r="G153" s="134"/>
    </row>
    <row r="154" spans="1:7">
      <c r="A154" s="81"/>
      <c r="B154" s="81"/>
      <c r="C154" s="81"/>
      <c r="D154" s="134"/>
      <c r="E154" s="81"/>
      <c r="F154" s="81"/>
      <c r="G154" s="134"/>
    </row>
    <row r="155" spans="1:7">
      <c r="A155" s="9"/>
      <c r="B155" s="9"/>
      <c r="C155" s="9"/>
      <c r="D155" s="11"/>
      <c r="E155" s="9"/>
      <c r="F155" s="25"/>
      <c r="G155" s="165"/>
    </row>
    <row r="156" spans="1:7">
      <c r="A156" s="9"/>
      <c r="B156" s="9"/>
      <c r="C156" s="9"/>
      <c r="D156" s="71"/>
      <c r="E156" s="9"/>
      <c r="F156" s="25"/>
      <c r="G156" s="165"/>
    </row>
    <row r="157" spans="1:7">
      <c r="A157" s="9"/>
      <c r="B157" s="9"/>
      <c r="C157" s="9"/>
      <c r="D157" s="40" t="s">
        <v>93</v>
      </c>
      <c r="E157" s="9"/>
      <c r="F157" s="23"/>
      <c r="G157" s="163"/>
    </row>
    <row r="158" spans="1:7">
      <c r="A158" s="9"/>
      <c r="B158" s="9"/>
      <c r="C158" s="9"/>
      <c r="D158" s="11" t="s">
        <v>94</v>
      </c>
      <c r="E158" s="9"/>
      <c r="F158" s="23"/>
      <c r="G158" s="163"/>
    </row>
    <row r="159" spans="1:7">
      <c r="A159" s="9"/>
      <c r="B159" s="9"/>
      <c r="C159" s="9"/>
      <c r="D159" s="11"/>
      <c r="E159" s="9"/>
      <c r="F159" s="23"/>
      <c r="G159" s="163"/>
    </row>
    <row r="160" spans="1:7">
      <c r="A160" s="9"/>
      <c r="B160" s="9"/>
      <c r="C160" s="9"/>
      <c r="D160" s="11"/>
      <c r="E160" s="9"/>
      <c r="F160" s="23"/>
      <c r="G160" s="163"/>
    </row>
    <row r="161" spans="1:7">
      <c r="A161" s="9"/>
      <c r="B161" s="9"/>
      <c r="C161" s="9"/>
      <c r="D161" s="71"/>
      <c r="E161" s="9"/>
      <c r="F161" s="23"/>
      <c r="G161" s="163"/>
    </row>
    <row r="162" spans="1:7">
      <c r="A162" s="9"/>
      <c r="B162" s="9"/>
      <c r="C162" s="9"/>
      <c r="D162" s="40" t="str">
        <f>'PLANILHA ORÇAMENTARIA'!E177</f>
        <v>LUIS HELVECIO SILVA ARAUJO</v>
      </c>
      <c r="E162" s="9"/>
      <c r="F162" s="23"/>
      <c r="G162" s="163"/>
    </row>
    <row r="163" spans="1:7">
      <c r="A163" s="9"/>
      <c r="B163" s="9"/>
      <c r="C163" s="9"/>
      <c r="D163" s="11" t="s">
        <v>95</v>
      </c>
      <c r="E163" s="9"/>
      <c r="F163" s="23"/>
      <c r="G163" s="163"/>
    </row>
  </sheetData>
  <mergeCells count="7">
    <mergeCell ref="A1:G4"/>
    <mergeCell ref="A11:G11"/>
    <mergeCell ref="A5:D5"/>
    <mergeCell ref="A6:D6"/>
    <mergeCell ref="A7:D7"/>
    <mergeCell ref="A8:D8"/>
    <mergeCell ref="A9:D9"/>
  </mergeCells>
  <phoneticPr fontId="34" type="noConversion"/>
  <conditionalFormatting sqref="F12:G12">
    <cfRule type="cellIs" dxfId="2" priority="4" stopIfTrue="1" operator="equal">
      <formula>0</formula>
    </cfRule>
  </conditionalFormatting>
  <conditionalFormatting sqref="F127:G127">
    <cfRule type="cellIs" dxfId="1" priority="7" stopIfTrue="1" operator="equal">
      <formula>0</formula>
    </cfRule>
  </conditionalFormatting>
  <conditionalFormatting sqref="F147:G147">
    <cfRule type="cellIs" dxfId="0" priority="22" stopIfTrue="1" operator="equal">
      <formula>0</formula>
    </cfRule>
  </conditionalFormatting>
  <pageMargins left="0.511811024" right="0.511811024" top="0.78740157499999996" bottom="0.78740157499999996" header="0.31496062000000002" footer="0.31496062000000002"/>
  <pageSetup paperSize="9" scale="46" orientation="portrait" r:id="rId1"/>
  <colBreaks count="1" manualBreakCount="1">
    <brk id="7"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view="pageBreakPreview" zoomScale="60" zoomScaleNormal="100" workbookViewId="0">
      <selection activeCell="C41" sqref="C41:D41"/>
    </sheetView>
  </sheetViews>
  <sheetFormatPr defaultRowHeight="14.25"/>
  <cols>
    <col min="1" max="1" width="11.875" customWidth="1"/>
    <col min="2" max="2" width="7.75" bestFit="1" customWidth="1"/>
    <col min="3" max="3" width="7.875" bestFit="1" customWidth="1"/>
    <col min="4" max="4" width="34.375" customWidth="1"/>
    <col min="5" max="5" width="9.25" customWidth="1"/>
    <col min="6" max="6" width="7.75" customWidth="1"/>
    <col min="7" max="7" width="11" bestFit="1" customWidth="1"/>
    <col min="8" max="8" width="18.75" bestFit="1" customWidth="1"/>
  </cols>
  <sheetData>
    <row r="1" spans="1:8" ht="75.599999999999994" customHeight="1">
      <c r="A1" s="317"/>
      <c r="B1" s="318"/>
      <c r="C1" s="318"/>
      <c r="D1" s="318"/>
      <c r="E1" s="318"/>
      <c r="F1" s="318"/>
      <c r="G1" s="318"/>
      <c r="H1" s="319"/>
    </row>
    <row r="2" spans="1:8">
      <c r="A2" s="189" t="str">
        <f>'MEMORIA DE CALCULO'!$A$5</f>
        <v>Prefeitura Municipal de Piranga</v>
      </c>
      <c r="B2" s="190"/>
      <c r="C2" s="190"/>
      <c r="D2" s="190"/>
      <c r="E2" s="190"/>
      <c r="F2" s="190"/>
      <c r="G2" s="190"/>
      <c r="H2" s="191"/>
    </row>
    <row r="3" spans="1:8">
      <c r="A3" s="189" t="str">
        <f>'MEMORIA DE CALCULO'!$A$6</f>
        <v>Obra: Reforma e Manutenção do Ginásio Poliesportivo Municipal Helio de Araujo Silva</v>
      </c>
      <c r="B3" s="190"/>
      <c r="C3" s="190"/>
      <c r="D3" s="190"/>
      <c r="E3" s="190"/>
      <c r="F3" s="190"/>
      <c r="G3" s="190"/>
      <c r="H3" s="191"/>
    </row>
    <row r="4" spans="1:8">
      <c r="A4" s="192" t="str">
        <f>'MEMORIA DE CALCULO'!$A$9</f>
        <v xml:space="preserve">Local: Rua José Americo Quintão - s/n - Bairro Margarida Cruz - Piranga/MG </v>
      </c>
      <c r="B4" s="190"/>
      <c r="C4" s="190"/>
      <c r="D4" s="190"/>
      <c r="E4" s="190"/>
      <c r="F4" s="190"/>
      <c r="G4" s="190"/>
      <c r="H4" s="191"/>
    </row>
    <row r="5" spans="1:8">
      <c r="A5" s="193"/>
      <c r="B5" s="194"/>
      <c r="C5" s="194"/>
      <c r="D5" s="194"/>
      <c r="E5" s="194"/>
      <c r="F5" s="194"/>
      <c r="G5" s="194"/>
      <c r="H5" s="195"/>
    </row>
    <row r="6" spans="1:8">
      <c r="A6" s="320" t="s">
        <v>394</v>
      </c>
      <c r="B6" s="321"/>
      <c r="C6" s="321"/>
      <c r="D6" s="321"/>
      <c r="E6" s="321"/>
      <c r="F6" s="321"/>
      <c r="G6" s="321"/>
      <c r="H6" s="322"/>
    </row>
    <row r="7" spans="1:8">
      <c r="A7" s="196"/>
      <c r="B7" s="197"/>
      <c r="C7" s="197"/>
      <c r="D7" s="197"/>
      <c r="E7" s="197"/>
      <c r="F7" s="197"/>
      <c r="G7" s="197"/>
      <c r="H7" s="198"/>
    </row>
    <row r="8" spans="1:8">
      <c r="A8" s="196"/>
      <c r="B8" s="197"/>
      <c r="C8" s="197"/>
      <c r="D8" s="199" t="s">
        <v>395</v>
      </c>
      <c r="E8" s="200"/>
      <c r="F8" s="201"/>
      <c r="G8" s="202"/>
      <c r="H8" s="203"/>
    </row>
    <row r="9" spans="1:8">
      <c r="A9" s="196"/>
      <c r="B9" s="197"/>
      <c r="C9" s="197"/>
      <c r="D9" s="306" t="s">
        <v>396</v>
      </c>
      <c r="E9" s="307"/>
      <c r="F9" s="307"/>
      <c r="G9" s="307"/>
      <c r="H9" s="308"/>
    </row>
    <row r="10" spans="1:8">
      <c r="A10" s="196"/>
      <c r="B10" s="197"/>
      <c r="C10" s="197"/>
      <c r="D10" s="309"/>
      <c r="E10" s="310"/>
      <c r="F10" s="310"/>
      <c r="G10" s="310"/>
      <c r="H10" s="311"/>
    </row>
    <row r="11" spans="1:8">
      <c r="A11" s="196"/>
      <c r="B11" s="197"/>
      <c r="C11" s="197"/>
      <c r="D11" s="323" t="s">
        <v>411</v>
      </c>
      <c r="E11" s="313"/>
      <c r="F11" s="313"/>
      <c r="G11" s="313"/>
      <c r="H11" s="314"/>
    </row>
    <row r="12" spans="1:8">
      <c r="A12" s="205"/>
      <c r="B12" s="197"/>
      <c r="C12" s="197"/>
      <c r="D12" s="206"/>
      <c r="E12" s="207"/>
      <c r="F12" s="208"/>
      <c r="G12" s="207"/>
      <c r="H12" s="209"/>
    </row>
    <row r="13" spans="1:8" ht="35.450000000000003" customHeight="1">
      <c r="A13" s="210" t="s">
        <v>397</v>
      </c>
      <c r="B13" s="211" t="s">
        <v>398</v>
      </c>
      <c r="C13" s="315" t="s">
        <v>411</v>
      </c>
      <c r="D13" s="316"/>
      <c r="E13" s="212" t="s">
        <v>26</v>
      </c>
      <c r="F13" s="213"/>
      <c r="G13" s="213"/>
      <c r="H13" s="214"/>
    </row>
    <row r="14" spans="1:8" ht="25.5">
      <c r="A14" s="215" t="s">
        <v>399</v>
      </c>
      <c r="B14" s="215" t="s">
        <v>17</v>
      </c>
      <c r="C14" s="215" t="s">
        <v>16</v>
      </c>
      <c r="D14" s="215" t="s">
        <v>396</v>
      </c>
      <c r="E14" s="215" t="s">
        <v>400</v>
      </c>
      <c r="F14" s="215" t="s">
        <v>401</v>
      </c>
      <c r="G14" s="215" t="s">
        <v>402</v>
      </c>
      <c r="H14" s="215" t="s">
        <v>403</v>
      </c>
    </row>
    <row r="15" spans="1:8">
      <c r="A15" s="216" t="s">
        <v>404</v>
      </c>
      <c r="B15" s="216" t="s">
        <v>412</v>
      </c>
      <c r="C15" s="216"/>
      <c r="D15" s="217" t="s">
        <v>413</v>
      </c>
      <c r="E15" s="216" t="s">
        <v>408</v>
      </c>
      <c r="F15" s="218">
        <v>2.0969000000000002</v>
      </c>
      <c r="G15" s="219">
        <f>((171.9/580)+(75.8/232.5)+(39.99/30))/3</f>
        <v>0.65180027190705714</v>
      </c>
      <c r="H15" s="219">
        <f>G15*F15</f>
        <v>1.3667599901619083</v>
      </c>
    </row>
    <row r="16" spans="1:8" ht="25.5">
      <c r="A16" s="216" t="s">
        <v>404</v>
      </c>
      <c r="B16" s="216" t="s">
        <v>412</v>
      </c>
      <c r="C16" s="216"/>
      <c r="D16" s="217" t="s">
        <v>419</v>
      </c>
      <c r="E16" s="216" t="s">
        <v>409</v>
      </c>
      <c r="F16" s="218">
        <v>1</v>
      </c>
      <c r="G16" s="219">
        <f>(9.24+6.1+7.7)/3</f>
        <v>7.68</v>
      </c>
      <c r="H16" s="219">
        <f>G16*F16</f>
        <v>7.68</v>
      </c>
    </row>
    <row r="17" spans="1:8">
      <c r="A17" s="221" t="s">
        <v>405</v>
      </c>
      <c r="B17" s="216" t="s">
        <v>77</v>
      </c>
      <c r="C17" s="216">
        <v>88309</v>
      </c>
      <c r="D17" s="217" t="s">
        <v>414</v>
      </c>
      <c r="E17" s="221" t="s">
        <v>406</v>
      </c>
      <c r="F17" s="218">
        <v>7.7600000000000002E-2</v>
      </c>
      <c r="G17" s="146">
        <v>31.21</v>
      </c>
      <c r="H17" s="220">
        <f>G17*F17</f>
        <v>2.4218960000000003</v>
      </c>
    </row>
    <row r="18" spans="1:8">
      <c r="A18" s="221" t="s">
        <v>405</v>
      </c>
      <c r="B18" s="216" t="s">
        <v>77</v>
      </c>
      <c r="C18" s="216">
        <v>88316</v>
      </c>
      <c r="D18" s="217" t="s">
        <v>407</v>
      </c>
      <c r="E18" s="221" t="s">
        <v>406</v>
      </c>
      <c r="F18" s="218">
        <v>2.5899999999999999E-2</v>
      </c>
      <c r="G18" s="146">
        <v>22.64</v>
      </c>
      <c r="H18" s="220">
        <f>G18*F18</f>
        <v>0.58637600000000001</v>
      </c>
    </row>
    <row r="19" spans="1:8">
      <c r="A19" s="222"/>
      <c r="B19" s="223"/>
      <c r="C19" s="223"/>
      <c r="D19" s="223"/>
      <c r="E19" s="223"/>
      <c r="F19" s="223"/>
      <c r="G19" s="224" t="s">
        <v>410</v>
      </c>
      <c r="H19" s="225">
        <f>SUM(H15:H18)</f>
        <v>12.055031990161908</v>
      </c>
    </row>
    <row r="20" spans="1:8">
      <c r="A20" s="222"/>
      <c r="B20" s="223"/>
      <c r="C20" s="223"/>
      <c r="D20" s="223"/>
      <c r="E20" s="223"/>
      <c r="F20" s="223"/>
      <c r="G20" s="223"/>
      <c r="H20" s="226"/>
    </row>
    <row r="21" spans="1:8">
      <c r="A21" s="222"/>
      <c r="B21" s="223"/>
      <c r="C21" s="223"/>
      <c r="D21" s="223"/>
      <c r="E21" s="223"/>
      <c r="F21" s="223"/>
      <c r="G21" s="223"/>
      <c r="H21" s="226"/>
    </row>
    <row r="22" spans="1:8">
      <c r="A22" s="196"/>
      <c r="B22" s="197"/>
      <c r="C22" s="197"/>
      <c r="D22" s="199" t="s">
        <v>422</v>
      </c>
      <c r="E22" s="200"/>
      <c r="F22" s="201"/>
      <c r="G22" s="202"/>
      <c r="H22" s="203"/>
    </row>
    <row r="23" spans="1:8">
      <c r="A23" s="196"/>
      <c r="B23" s="197"/>
      <c r="C23" s="197"/>
      <c r="D23" s="306" t="s">
        <v>396</v>
      </c>
      <c r="E23" s="307"/>
      <c r="F23" s="307"/>
      <c r="G23" s="307"/>
      <c r="H23" s="308"/>
    </row>
    <row r="24" spans="1:8">
      <c r="A24" s="196"/>
      <c r="B24" s="197"/>
      <c r="C24" s="197"/>
      <c r="D24" s="309"/>
      <c r="E24" s="310"/>
      <c r="F24" s="310"/>
      <c r="G24" s="310"/>
      <c r="H24" s="311"/>
    </row>
    <row r="25" spans="1:8" ht="25.15" customHeight="1">
      <c r="A25" s="196"/>
      <c r="B25" s="197"/>
      <c r="C25" s="197"/>
      <c r="D25" s="312" t="str">
        <f>C27</f>
        <v>BANCO LONGARINA PLASTICA EM POLIPROPILENO 5 LUGARES - FORNECIMENTO E INSTALAÇÃO</v>
      </c>
      <c r="E25" s="313"/>
      <c r="F25" s="313"/>
      <c r="G25" s="313"/>
      <c r="H25" s="314"/>
    </row>
    <row r="26" spans="1:8">
      <c r="A26" s="205"/>
      <c r="B26" s="197"/>
      <c r="C26" s="197"/>
      <c r="D26" s="206"/>
      <c r="E26" s="207"/>
      <c r="F26" s="208"/>
      <c r="G26" s="207"/>
      <c r="H26" s="209"/>
    </row>
    <row r="27" spans="1:8" ht="43.15" customHeight="1">
      <c r="A27" s="210" t="s">
        <v>397</v>
      </c>
      <c r="B27" s="211" t="s">
        <v>423</v>
      </c>
      <c r="C27" s="315" t="s">
        <v>425</v>
      </c>
      <c r="D27" s="316"/>
      <c r="E27" s="212" t="s">
        <v>26</v>
      </c>
      <c r="F27" s="213"/>
      <c r="G27" s="213"/>
      <c r="H27" s="214"/>
    </row>
    <row r="28" spans="1:8" ht="25.5">
      <c r="A28" s="215" t="s">
        <v>399</v>
      </c>
      <c r="B28" s="215" t="s">
        <v>17</v>
      </c>
      <c r="C28" s="215" t="s">
        <v>16</v>
      </c>
      <c r="D28" s="215" t="s">
        <v>396</v>
      </c>
      <c r="E28" s="215" t="s">
        <v>400</v>
      </c>
      <c r="F28" s="215" t="s">
        <v>401</v>
      </c>
      <c r="G28" s="215" t="s">
        <v>402</v>
      </c>
      <c r="H28" s="215" t="s">
        <v>403</v>
      </c>
    </row>
    <row r="29" spans="1:8" ht="25.5">
      <c r="A29" s="216" t="s">
        <v>404</v>
      </c>
      <c r="B29" s="216" t="s">
        <v>412</v>
      </c>
      <c r="C29" s="216"/>
      <c r="D29" s="217" t="s">
        <v>424</v>
      </c>
      <c r="E29" s="216" t="s">
        <v>400</v>
      </c>
      <c r="F29" s="218">
        <v>1</v>
      </c>
      <c r="G29" s="232">
        <f>(525.42+525.42+779)/3</f>
        <v>609.9466666666666</v>
      </c>
      <c r="H29" s="219">
        <f>G29*F29</f>
        <v>609.9466666666666</v>
      </c>
    </row>
    <row r="30" spans="1:8" ht="25.5">
      <c r="A30" s="221" t="s">
        <v>405</v>
      </c>
      <c r="B30" s="216" t="s">
        <v>77</v>
      </c>
      <c r="C30" s="216">
        <v>88315</v>
      </c>
      <c r="D30" s="217" t="s">
        <v>426</v>
      </c>
      <c r="E30" s="221" t="s">
        <v>406</v>
      </c>
      <c r="F30" s="218">
        <f>F31</f>
        <v>0.96970000000000001</v>
      </c>
      <c r="G30" s="233">
        <v>30.97</v>
      </c>
      <c r="H30" s="220">
        <f>G30*F30</f>
        <v>30.031609</v>
      </c>
    </row>
    <row r="31" spans="1:8">
      <c r="A31" s="221" t="s">
        <v>405</v>
      </c>
      <c r="B31" s="216" t="s">
        <v>77</v>
      </c>
      <c r="C31" s="216">
        <v>88309</v>
      </c>
      <c r="D31" s="217" t="s">
        <v>414</v>
      </c>
      <c r="E31" s="221" t="s">
        <v>406</v>
      </c>
      <c r="F31" s="218">
        <v>0.96970000000000001</v>
      </c>
      <c r="G31" s="233">
        <v>31.21</v>
      </c>
      <c r="H31" s="220">
        <f>G31*F31</f>
        <v>30.264337000000001</v>
      </c>
    </row>
    <row r="32" spans="1:8">
      <c r="A32" s="221" t="s">
        <v>405</v>
      </c>
      <c r="B32" s="216" t="s">
        <v>77</v>
      </c>
      <c r="C32" s="216">
        <v>88316</v>
      </c>
      <c r="D32" s="217" t="s">
        <v>407</v>
      </c>
      <c r="E32" s="221" t="s">
        <v>406</v>
      </c>
      <c r="F32" s="218">
        <v>0.64649999999999996</v>
      </c>
      <c r="G32" s="233">
        <v>22.64</v>
      </c>
      <c r="H32" s="220">
        <f>G32*F32</f>
        <v>14.636759999999999</v>
      </c>
    </row>
    <row r="33" spans="1:10">
      <c r="A33" s="222"/>
      <c r="B33" s="223"/>
      <c r="C33" s="223"/>
      <c r="D33" s="223"/>
      <c r="E33" s="223"/>
      <c r="F33" s="223"/>
      <c r="G33" s="224" t="s">
        <v>410</v>
      </c>
      <c r="H33" s="225">
        <f>SUM(H29:H32)</f>
        <v>684.87937266666654</v>
      </c>
    </row>
    <row r="34" spans="1:10">
      <c r="A34" s="222"/>
      <c r="B34" s="223"/>
      <c r="C34" s="223"/>
      <c r="D34" s="223"/>
      <c r="E34" s="223"/>
      <c r="F34" s="223"/>
      <c r="G34" s="223"/>
      <c r="H34" s="226"/>
    </row>
    <row r="35" spans="1:10">
      <c r="A35" s="222"/>
      <c r="B35" s="223"/>
      <c r="C35" s="223"/>
      <c r="D35" s="223"/>
      <c r="E35" s="223"/>
      <c r="F35" s="223"/>
      <c r="G35" s="223"/>
      <c r="H35" s="226"/>
    </row>
    <row r="36" spans="1:10">
      <c r="A36" s="196"/>
      <c r="B36" s="197"/>
      <c r="C36" s="197"/>
      <c r="D36" s="199" t="s">
        <v>472</v>
      </c>
      <c r="E36" s="200"/>
      <c r="F36" s="201"/>
      <c r="G36" s="202"/>
      <c r="H36" s="203"/>
    </row>
    <row r="37" spans="1:10">
      <c r="A37" s="196"/>
      <c r="B37" s="197"/>
      <c r="C37" s="197"/>
      <c r="D37" s="306" t="s">
        <v>396</v>
      </c>
      <c r="E37" s="307"/>
      <c r="F37" s="307"/>
      <c r="G37" s="307"/>
      <c r="H37" s="308"/>
    </row>
    <row r="38" spans="1:10">
      <c r="A38" s="196"/>
      <c r="B38" s="197"/>
      <c r="C38" s="197"/>
      <c r="D38" s="309"/>
      <c r="E38" s="310"/>
      <c r="F38" s="310"/>
      <c r="G38" s="310"/>
      <c r="H38" s="311"/>
    </row>
    <row r="39" spans="1:10" ht="40.15" customHeight="1">
      <c r="A39" s="196"/>
      <c r="B39" s="197"/>
      <c r="C39" s="197"/>
      <c r="D39" s="312" t="str">
        <f>C41</f>
        <v>PLACAR ELETRONICO POLIESPORTIVO, VISIBILIDADE 100M , TAMANHO DOS DIGITOS 20CM  E DIMENSÕES 200X100X9 - FORNECIMENTO E INSTALAÇÃO</v>
      </c>
      <c r="E39" s="313"/>
      <c r="F39" s="313"/>
      <c r="G39" s="313"/>
      <c r="H39" s="314"/>
    </row>
    <row r="40" spans="1:10">
      <c r="A40" s="205"/>
      <c r="B40" s="197"/>
      <c r="C40" s="197"/>
      <c r="D40" s="206"/>
      <c r="E40" s="207"/>
      <c r="F40" s="208"/>
      <c r="G40" s="207"/>
      <c r="H40" s="209"/>
    </row>
    <row r="41" spans="1:10" ht="53.45" customHeight="1">
      <c r="A41" s="210" t="s">
        <v>397</v>
      </c>
      <c r="B41" s="211" t="s">
        <v>473</v>
      </c>
      <c r="C41" s="315" t="s">
        <v>475</v>
      </c>
      <c r="D41" s="316"/>
      <c r="E41" s="212" t="s">
        <v>400</v>
      </c>
      <c r="F41" s="213"/>
      <c r="G41" s="213"/>
      <c r="H41" s="214"/>
    </row>
    <row r="42" spans="1:10" ht="25.5">
      <c r="A42" s="215" t="s">
        <v>399</v>
      </c>
      <c r="B42" s="215" t="s">
        <v>17</v>
      </c>
      <c r="C42" s="215" t="s">
        <v>16</v>
      </c>
      <c r="D42" s="215" t="s">
        <v>396</v>
      </c>
      <c r="E42" s="215" t="s">
        <v>400</v>
      </c>
      <c r="F42" s="215" t="s">
        <v>401</v>
      </c>
      <c r="G42" s="215" t="s">
        <v>402</v>
      </c>
      <c r="H42" s="215" t="s">
        <v>403</v>
      </c>
    </row>
    <row r="43" spans="1:10" ht="38.25">
      <c r="A43" s="216" t="s">
        <v>404</v>
      </c>
      <c r="B43" s="216" t="s">
        <v>412</v>
      </c>
      <c r="C43" s="216"/>
      <c r="D43" s="217" t="s">
        <v>474</v>
      </c>
      <c r="E43" s="216" t="s">
        <v>400</v>
      </c>
      <c r="F43" s="218">
        <v>1</v>
      </c>
      <c r="G43" s="232">
        <f>(12400+9200)/2</f>
        <v>10800</v>
      </c>
      <c r="H43" s="219">
        <f>G43*F43</f>
        <v>10800</v>
      </c>
    </row>
    <row r="44" spans="1:10" ht="25.5">
      <c r="A44" s="221" t="s">
        <v>405</v>
      </c>
      <c r="B44" s="216" t="s">
        <v>77</v>
      </c>
      <c r="C44" s="216">
        <v>88247</v>
      </c>
      <c r="D44" s="217" t="s">
        <v>476</v>
      </c>
      <c r="E44" s="221" t="s">
        <v>406</v>
      </c>
      <c r="F44" s="218">
        <v>1.9</v>
      </c>
      <c r="G44" s="233">
        <v>25.52</v>
      </c>
      <c r="H44" s="220">
        <f>G44*F44</f>
        <v>48.488</v>
      </c>
    </row>
    <row r="45" spans="1:10" ht="25.5">
      <c r="A45" s="221" t="s">
        <v>405</v>
      </c>
      <c r="B45" s="216" t="s">
        <v>77</v>
      </c>
      <c r="C45" s="216">
        <v>88264</v>
      </c>
      <c r="D45" s="217" t="s">
        <v>477</v>
      </c>
      <c r="E45" s="221" t="s">
        <v>406</v>
      </c>
      <c r="F45" s="218">
        <v>1.9</v>
      </c>
      <c r="G45" s="233">
        <v>31.63</v>
      </c>
      <c r="H45" s="220">
        <f>G45*F45</f>
        <v>60.096999999999994</v>
      </c>
    </row>
    <row r="46" spans="1:10" ht="63.75">
      <c r="A46" s="221" t="s">
        <v>405</v>
      </c>
      <c r="B46" s="216" t="s">
        <v>37</v>
      </c>
      <c r="C46" s="216" t="s">
        <v>478</v>
      </c>
      <c r="D46" s="217" t="s">
        <v>479</v>
      </c>
      <c r="E46" s="221" t="s">
        <v>480</v>
      </c>
      <c r="F46" s="218">
        <f>(2+2+1+1+1+1)*3.41*2</f>
        <v>54.56</v>
      </c>
      <c r="G46" s="233">
        <v>25.28</v>
      </c>
      <c r="H46" s="220">
        <f>G46*F46</f>
        <v>1379.2768000000001</v>
      </c>
      <c r="J46" t="s">
        <v>481</v>
      </c>
    </row>
    <row r="47" spans="1:10" ht="51">
      <c r="A47" s="221" t="s">
        <v>405</v>
      </c>
      <c r="B47" s="216" t="s">
        <v>37</v>
      </c>
      <c r="C47" s="216" t="s">
        <v>482</v>
      </c>
      <c r="D47" s="217" t="s">
        <v>483</v>
      </c>
      <c r="E47" s="221" t="s">
        <v>484</v>
      </c>
      <c r="F47" s="218">
        <f>0.00887*8</f>
        <v>7.0959999999999995E-2</v>
      </c>
      <c r="G47" s="233">
        <v>365.19</v>
      </c>
      <c r="H47" s="220">
        <f>G47*F47</f>
        <v>25.913882399999999</v>
      </c>
    </row>
    <row r="48" spans="1:10">
      <c r="A48" s="222"/>
      <c r="B48" s="223"/>
      <c r="C48" s="223"/>
      <c r="D48" s="223"/>
      <c r="E48" s="223"/>
      <c r="F48" s="223"/>
      <c r="G48" s="224" t="s">
        <v>410</v>
      </c>
      <c r="H48" s="225">
        <f>SUM(H43:H47)</f>
        <v>12313.775682399999</v>
      </c>
    </row>
    <row r="49" spans="1:8">
      <c r="A49" s="222"/>
      <c r="B49" s="223"/>
      <c r="C49" s="223"/>
      <c r="D49" s="223"/>
      <c r="E49" s="223"/>
      <c r="F49" s="223"/>
      <c r="G49" s="223"/>
      <c r="H49" s="226"/>
    </row>
    <row r="50" spans="1:8">
      <c r="A50" s="222"/>
      <c r="B50" s="223"/>
      <c r="C50" s="223"/>
      <c r="D50" s="223"/>
      <c r="E50" s="223"/>
      <c r="F50" s="223"/>
      <c r="G50" s="223"/>
      <c r="H50" s="226"/>
    </row>
    <row r="51" spans="1:8">
      <c r="A51" s="222"/>
      <c r="B51" s="223"/>
      <c r="C51" s="227"/>
      <c r="D51" s="71"/>
      <c r="E51" s="223"/>
      <c r="F51" s="227"/>
      <c r="G51" s="223"/>
      <c r="H51" s="226"/>
    </row>
    <row r="52" spans="1:8">
      <c r="A52" s="222"/>
      <c r="B52" s="223"/>
      <c r="C52" s="204"/>
      <c r="D52" s="8" t="s">
        <v>93</v>
      </c>
      <c r="E52" s="223"/>
      <c r="F52" s="204"/>
      <c r="G52" s="223"/>
      <c r="H52" s="226"/>
    </row>
    <row r="53" spans="1:8">
      <c r="A53" s="222"/>
      <c r="B53" s="223"/>
      <c r="C53" s="227"/>
      <c r="D53" s="9" t="s">
        <v>94</v>
      </c>
      <c r="E53" s="223"/>
      <c r="F53" s="227"/>
      <c r="G53" s="223"/>
      <c r="H53" s="226"/>
    </row>
    <row r="54" spans="1:8">
      <c r="A54" s="222"/>
      <c r="B54" s="223"/>
      <c r="C54" s="223"/>
      <c r="D54" s="11"/>
      <c r="E54" s="223"/>
      <c r="F54" s="223"/>
      <c r="G54" s="223"/>
      <c r="H54" s="226"/>
    </row>
    <row r="55" spans="1:8">
      <c r="A55" s="222"/>
      <c r="B55" s="223"/>
      <c r="C55" s="223"/>
      <c r="D55" s="11"/>
      <c r="E55" s="223"/>
      <c r="F55" s="223"/>
      <c r="G55" s="223"/>
      <c r="H55" s="226"/>
    </row>
    <row r="56" spans="1:8">
      <c r="A56" s="222"/>
      <c r="B56" s="223"/>
      <c r="C56" s="223"/>
      <c r="D56" s="71"/>
      <c r="E56" s="223"/>
      <c r="F56" s="223"/>
      <c r="G56" s="223"/>
      <c r="H56" s="226"/>
    </row>
    <row r="57" spans="1:8">
      <c r="A57" s="222"/>
      <c r="B57" s="223"/>
      <c r="C57" s="223"/>
      <c r="D57" s="8" t="str">
        <f>'MEMORIA DE CALCULO'!D162</f>
        <v>LUIS HELVECIO SILVA ARAUJO</v>
      </c>
      <c r="E57" s="223"/>
      <c r="F57" s="223"/>
      <c r="G57" s="223"/>
      <c r="H57" s="226"/>
    </row>
    <row r="58" spans="1:8">
      <c r="A58" s="222"/>
      <c r="B58" s="223"/>
      <c r="C58" s="223"/>
      <c r="D58" s="9" t="s">
        <v>95</v>
      </c>
      <c r="E58" s="223"/>
      <c r="F58" s="223"/>
      <c r="G58" s="223"/>
      <c r="H58" s="226"/>
    </row>
    <row r="59" spans="1:8">
      <c r="A59" s="222"/>
      <c r="B59" s="223"/>
      <c r="C59" s="223"/>
      <c r="D59" s="223"/>
      <c r="E59" s="223"/>
      <c r="F59" s="223"/>
      <c r="G59" s="223"/>
      <c r="H59" s="226"/>
    </row>
    <row r="60" spans="1:8">
      <c r="A60" s="228"/>
      <c r="B60" s="229"/>
      <c r="C60" s="229"/>
      <c r="D60" s="229"/>
      <c r="E60" s="229"/>
      <c r="F60" s="229"/>
      <c r="G60" s="229"/>
      <c r="H60" s="230"/>
    </row>
    <row r="61" spans="1:8">
      <c r="A61" s="223"/>
      <c r="B61" s="223"/>
      <c r="C61" s="223"/>
      <c r="D61" s="223"/>
      <c r="E61" s="223"/>
      <c r="F61" s="223"/>
      <c r="G61" s="223"/>
      <c r="H61" s="223"/>
    </row>
  </sheetData>
  <mergeCells count="11">
    <mergeCell ref="A1:H1"/>
    <mergeCell ref="A6:H6"/>
    <mergeCell ref="D9:H10"/>
    <mergeCell ref="D11:H11"/>
    <mergeCell ref="C13:D13"/>
    <mergeCell ref="D37:H38"/>
    <mergeCell ref="D39:H39"/>
    <mergeCell ref="C41:D41"/>
    <mergeCell ref="D23:H24"/>
    <mergeCell ref="D25:H25"/>
    <mergeCell ref="C27:D27"/>
  </mergeCells>
  <phoneticPr fontId="34" type="noConversion"/>
  <pageMargins left="0.511811024" right="0.511811024" top="0.78740157499999996" bottom="0.78740157499999996" header="0.31496062000000002" footer="0.31496062000000002"/>
  <pageSetup paperSize="9" scale="77" orientation="portrait" r:id="rId1"/>
  <colBreaks count="1" manualBreakCount="1">
    <brk id="8"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5</vt:i4>
      </vt:variant>
    </vt:vector>
  </HeadingPairs>
  <TitlesOfParts>
    <vt:vector size="9" baseType="lpstr">
      <vt:lpstr>PLANILHA ORÇAMENTARIA</vt:lpstr>
      <vt:lpstr>CRONOGRAMA</vt:lpstr>
      <vt:lpstr>MEMORIA DE CALCULO</vt:lpstr>
      <vt:lpstr>COMPOSIÇÃO</vt:lpstr>
      <vt:lpstr>COMPOSIÇÃO!Area_de_impressao</vt:lpstr>
      <vt:lpstr>CRONOGRAMA!Area_de_impressao</vt:lpstr>
      <vt:lpstr>'MEMORIA DE CALCULO'!Area_de_impressao</vt:lpstr>
      <vt:lpstr>'PLANILHA ORÇAMENTARIA'!Area_de_impressao</vt:lpstr>
      <vt:lpstr>'PLANILHA ORÇAMENTARIA'!Titulos_de_impressao</vt:lpstr>
    </vt:vector>
  </TitlesOfParts>
  <Company>Fnde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27421740104</dc:creator>
  <cp:lastModifiedBy>User</cp:lastModifiedBy>
  <cp:lastPrinted>2025-09-05T01:08:10Z</cp:lastPrinted>
  <dcterms:created xsi:type="dcterms:W3CDTF">2012-10-15T18:57:41Z</dcterms:created>
  <dcterms:modified xsi:type="dcterms:W3CDTF">2025-10-02T12:43:19Z</dcterms:modified>
</cp:coreProperties>
</file>