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D:\Dropbox\PI R2 WORK - Licitações\PI R2 LICITAÇÕES\P.M DE PIRANGA\2021\CONSULTORIA_PROJETOS\05 - ÁREA DE EVENTOS POLIESPORTIVO\PLANILHA ORÇAMENTÁRIA\"/>
    </mc:Choice>
  </mc:AlternateContent>
  <xr:revisionPtr revIDLastSave="0" documentId="13_ncr:1_{EA3E1BC2-C1C3-4444-9288-6B8D769E8CCD}" xr6:coauthVersionLast="47" xr6:coauthVersionMax="47" xr10:uidLastSave="{00000000-0000-0000-0000-000000000000}"/>
  <bookViews>
    <workbookView xWindow="28680" yWindow="-120" windowWidth="29040" windowHeight="15990" activeTab="3" xr2:uid="{00000000-000D-0000-FFFF-FFFF00000000}"/>
  </bookViews>
  <sheets>
    <sheet name="PLANILHA ORÇAMENTÁRIA" sheetId="9" r:id="rId1"/>
    <sheet name="CPU" sheetId="14" r:id="rId2"/>
    <sheet name="BDI " sheetId="15" r:id="rId3"/>
    <sheet name="CRONOGRAMA" sheetId="4" r:id="rId4"/>
    <sheet name="MEMÓRIA" sheetId="8" state="hidden" r:id="rId5"/>
    <sheet name="QCI" sheetId="11" state="hidden" r:id="rId6"/>
  </sheets>
  <externalReferences>
    <externalReference r:id="rId7"/>
    <externalReference r:id="rId8"/>
  </externalReferences>
  <definedNames>
    <definedName name="\0">#REF!</definedName>
    <definedName name="____xlnm.Print_Area_5">#REF!</definedName>
    <definedName name="____xlnm.Print_Titles_4">([1]Cronograma!$A:$D,[1]Cronograma!$1:$8)</definedName>
    <definedName name="___xlnm.Print_Area_5">#REF!</definedName>
    <definedName name="___xlnm.Print_Titles_4">([1]Cronograma!$A:$D,[1]Cronograma!$1:$8)</definedName>
    <definedName name="__xlnm.Print_Area_5">#REF!</definedName>
    <definedName name="__xlnm.Print_Titles_4">([1]Cronograma!$A:$D,[1]Cronograma!$1:$8)</definedName>
    <definedName name="_xlnm.Print_Area" localSheetId="2">'BDI '!$A$1:$D$34</definedName>
    <definedName name="_xlnm.Print_Area" localSheetId="1">CPU!$A$1:$G$35</definedName>
    <definedName name="_xlnm.Print_Area" localSheetId="3">CRONOGRAMA!$A$1:$L$41</definedName>
    <definedName name="_xlnm.Print_Area" localSheetId="4">MEMÓRIA!$A$1:$F$24</definedName>
    <definedName name="_xlnm.Print_Area" localSheetId="0">'PLANILHA ORÇAMENTÁRIA'!$B$1:$J$180</definedName>
    <definedName name="_xlnm.Print_Area" localSheetId="5">QCI!$A$1:$H$29</definedName>
    <definedName name="_xlnm.Database">TEXT([2]Dados!$G$29,"mm-aaaa")</definedName>
    <definedName name="COMP">#REF!</definedName>
    <definedName name="COTAÇÕES">#REF!</definedName>
    <definedName name="rodape">#REF!</definedName>
    <definedName name="SS">#REF!</definedName>
    <definedName name="TESTE">#REF!</definedName>
    <definedName name="_xlnm.Print_Titles" localSheetId="1">CPU!$1:$7</definedName>
    <definedName name="_xlnm.Print_Titles" localSheetId="4">MEMÓRIA!$3:$3</definedName>
    <definedName name="_xlnm.Print_Titles" localSheetId="0">'PLANILHA ORÇAMENTÁRIA'!$1:$7</definedName>
  </definedNames>
  <calcPr calcId="191029"/>
</workbook>
</file>

<file path=xl/calcChain.xml><?xml version="1.0" encoding="utf-8"?>
<calcChain xmlns="http://schemas.openxmlformats.org/spreadsheetml/2006/main">
  <c r="J174" i="9" l="1"/>
  <c r="J173" i="9"/>
  <c r="J151" i="9"/>
  <c r="J143" i="9"/>
  <c r="J124" i="9"/>
  <c r="J117" i="9"/>
  <c r="J108" i="9"/>
  <c r="J71" i="9"/>
  <c r="J48" i="9"/>
  <c r="J42" i="9"/>
  <c r="J39" i="9"/>
  <c r="J30" i="9"/>
  <c r="J18" i="9"/>
  <c r="J14" i="9"/>
  <c r="I172" i="9"/>
  <c r="J172" i="9" s="1"/>
  <c r="I171" i="9"/>
  <c r="J171" i="9"/>
  <c r="I170" i="9"/>
  <c r="J170" i="9" s="1"/>
  <c r="I169" i="9"/>
  <c r="J169" i="9"/>
  <c r="H34" i="9"/>
  <c r="E34" i="9"/>
  <c r="D34" i="9"/>
  <c r="E107" i="9" l="1"/>
  <c r="D107" i="9"/>
  <c r="G13" i="14"/>
  <c r="G12" i="14"/>
  <c r="G11" i="14"/>
  <c r="G10" i="14" s="1"/>
  <c r="E116" i="9"/>
  <c r="D116" i="9"/>
  <c r="G20" i="14"/>
  <c r="G22" i="14"/>
  <c r="G21" i="14"/>
  <c r="G19" i="14"/>
  <c r="J6" i="9"/>
  <c r="B32" i="4"/>
  <c r="I166" i="9" l="1"/>
  <c r="J166" i="9" s="1"/>
  <c r="I168" i="9"/>
  <c r="J168" i="9" s="1"/>
  <c r="I167" i="9"/>
  <c r="J167" i="9" s="1"/>
  <c r="I164" i="9"/>
  <c r="J164" i="9" s="1"/>
  <c r="I165" i="9"/>
  <c r="J165" i="9" s="1"/>
  <c r="I163" i="9"/>
  <c r="J163" i="9" s="1"/>
  <c r="I162" i="9"/>
  <c r="J162" i="9" s="1"/>
  <c r="G18" i="14"/>
  <c r="H116" i="9" s="1"/>
  <c r="C14" i="15"/>
  <c r="D154" i="9" l="1"/>
  <c r="D153" i="9"/>
  <c r="E154" i="9"/>
  <c r="E153" i="9"/>
  <c r="G25" i="14" l="1"/>
  <c r="G30" i="14"/>
  <c r="G29" i="14"/>
  <c r="G28" i="14"/>
  <c r="G26" i="14"/>
  <c r="G24" i="14"/>
  <c r="G17" i="14"/>
  <c r="G16" i="14"/>
  <c r="G15" i="14"/>
  <c r="G27" i="14" l="1"/>
  <c r="H154" i="9" s="1"/>
  <c r="G14" i="14"/>
  <c r="G23" i="14"/>
  <c r="H153" i="9" s="1"/>
  <c r="D17" i="9"/>
  <c r="H107" i="9" l="1"/>
  <c r="I107" i="9" s="1"/>
  <c r="J107" i="9" s="1"/>
  <c r="K32" i="4"/>
  <c r="K30" i="4"/>
  <c r="K28" i="4"/>
  <c r="K26" i="4"/>
  <c r="K24" i="4"/>
  <c r="K22" i="4"/>
  <c r="K20" i="4"/>
  <c r="K18" i="4"/>
  <c r="K16" i="4"/>
  <c r="K14" i="4"/>
  <c r="K12" i="4"/>
  <c r="K10" i="4"/>
  <c r="K8" i="4"/>
  <c r="B30" i="4" l="1"/>
  <c r="B28" i="4"/>
  <c r="B26" i="4"/>
  <c r="B24" i="4"/>
  <c r="B22" i="4"/>
  <c r="B20" i="4"/>
  <c r="B16" i="4"/>
  <c r="B14" i="4"/>
  <c r="B12" i="4"/>
  <c r="B10" i="4"/>
  <c r="B8" i="4"/>
  <c r="E17" i="9" l="1"/>
  <c r="G9" i="14"/>
  <c r="G8" i="14" s="1"/>
  <c r="H17" i="9" s="1"/>
  <c r="C17" i="15" l="1"/>
  <c r="C26" i="15" s="1"/>
  <c r="C25" i="15"/>
  <c r="C27" i="15" l="1"/>
  <c r="E28" i="15" s="1"/>
  <c r="L6" i="4" l="1"/>
  <c r="G6" i="14"/>
  <c r="I161" i="9" l="1"/>
  <c r="J161" i="9" s="1"/>
  <c r="I160" i="9"/>
  <c r="J160" i="9" s="1"/>
  <c r="I47" i="9"/>
  <c r="J47" i="9" s="1"/>
  <c r="I159" i="9"/>
  <c r="J159" i="9" s="1"/>
  <c r="I116" i="9"/>
  <c r="J116" i="9" s="1"/>
  <c r="I46" i="9"/>
  <c r="J46" i="9" s="1"/>
  <c r="I17" i="9"/>
  <c r="J17" i="9" s="1"/>
  <c r="I155" i="9"/>
  <c r="J155" i="9" s="1"/>
  <c r="I158" i="9"/>
  <c r="J158" i="9" s="1"/>
  <c r="I156" i="9"/>
  <c r="J156" i="9" s="1"/>
  <c r="I157" i="9"/>
  <c r="J157" i="9" s="1"/>
  <c r="I154" i="9"/>
  <c r="J154" i="9" s="1"/>
  <c r="I35" i="9"/>
  <c r="J35" i="9" s="1"/>
  <c r="I16" i="9"/>
  <c r="J16" i="9" s="1"/>
  <c r="I34" i="9"/>
  <c r="J34" i="9" s="1"/>
  <c r="I38" i="9"/>
  <c r="J38" i="9" s="1"/>
  <c r="I10" i="9"/>
  <c r="J10" i="9" s="1"/>
  <c r="I36" i="9"/>
  <c r="J36" i="9" s="1"/>
  <c r="I147" i="9"/>
  <c r="J147" i="9" s="1"/>
  <c r="I148" i="9"/>
  <c r="J148" i="9" s="1"/>
  <c r="I149" i="9"/>
  <c r="J149" i="9" s="1"/>
  <c r="I146" i="9"/>
  <c r="J146" i="9" s="1"/>
  <c r="I105" i="9"/>
  <c r="J105" i="9" s="1"/>
  <c r="I103" i="9"/>
  <c r="J103" i="9" s="1"/>
  <c r="I102" i="9"/>
  <c r="J102" i="9" s="1"/>
  <c r="I104" i="9"/>
  <c r="J104" i="9" s="1"/>
  <c r="I74" i="9"/>
  <c r="J74" i="9" s="1"/>
  <c r="I96" i="9"/>
  <c r="J96" i="9" s="1"/>
  <c r="I82" i="9"/>
  <c r="J82" i="9" s="1"/>
  <c r="I83" i="9"/>
  <c r="J83" i="9" s="1"/>
  <c r="I75" i="9"/>
  <c r="J75" i="9" s="1"/>
  <c r="I87" i="9"/>
  <c r="J87" i="9" s="1"/>
  <c r="I97" i="9"/>
  <c r="J97" i="9" s="1"/>
  <c r="I89" i="9"/>
  <c r="J89" i="9" s="1"/>
  <c r="I100" i="9"/>
  <c r="J100" i="9" s="1"/>
  <c r="I106" i="9"/>
  <c r="J106" i="9" s="1"/>
  <c r="I86" i="9"/>
  <c r="J86" i="9" s="1"/>
  <c r="I76" i="9"/>
  <c r="J76" i="9" s="1"/>
  <c r="I88" i="9"/>
  <c r="J88" i="9" s="1"/>
  <c r="I98" i="9"/>
  <c r="J98" i="9" s="1"/>
  <c r="I79" i="9"/>
  <c r="J79" i="9" s="1"/>
  <c r="I90" i="9"/>
  <c r="J90" i="9" s="1"/>
  <c r="I92" i="9"/>
  <c r="J92" i="9" s="1"/>
  <c r="I84" i="9"/>
  <c r="J84" i="9" s="1"/>
  <c r="I95" i="9"/>
  <c r="J95" i="9" s="1"/>
  <c r="I77" i="9"/>
  <c r="J77" i="9" s="1"/>
  <c r="I99" i="9"/>
  <c r="J99" i="9" s="1"/>
  <c r="I80" i="9"/>
  <c r="J80" i="9" s="1"/>
  <c r="I81" i="9"/>
  <c r="J81" i="9" s="1"/>
  <c r="I101" i="9"/>
  <c r="J101" i="9" s="1"/>
  <c r="I94" i="9"/>
  <c r="J94" i="9" s="1"/>
  <c r="I78" i="9"/>
  <c r="J78" i="9" s="1"/>
  <c r="I91" i="9"/>
  <c r="J91" i="9" s="1"/>
  <c r="I93" i="9"/>
  <c r="J93" i="9" s="1"/>
  <c r="I85" i="9"/>
  <c r="J85" i="9" s="1"/>
  <c r="I26" i="9"/>
  <c r="J26" i="9" s="1"/>
  <c r="I25" i="9"/>
  <c r="J25" i="9" s="1"/>
  <c r="I122" i="9"/>
  <c r="J122" i="9" s="1"/>
  <c r="I22" i="9"/>
  <c r="J22" i="9" s="1"/>
  <c r="I64" i="9"/>
  <c r="J64" i="9" s="1"/>
  <c r="I65" i="9"/>
  <c r="J65" i="9" s="1"/>
  <c r="I66" i="9"/>
  <c r="J66" i="9" s="1"/>
  <c r="I63" i="9"/>
  <c r="J63" i="9" s="1"/>
  <c r="I62" i="9"/>
  <c r="J62" i="9" s="1"/>
  <c r="I61" i="9"/>
  <c r="J61" i="9" s="1"/>
  <c r="I60" i="9"/>
  <c r="J60" i="9" s="1"/>
  <c r="I54" i="9"/>
  <c r="J54" i="9" s="1"/>
  <c r="I55" i="9"/>
  <c r="J55" i="9" s="1"/>
  <c r="I58" i="9"/>
  <c r="J58" i="9" s="1"/>
  <c r="I67" i="9"/>
  <c r="J67" i="9" s="1"/>
  <c r="I69" i="9"/>
  <c r="J69" i="9" s="1"/>
  <c r="I56" i="9"/>
  <c r="J56" i="9" s="1"/>
  <c r="I59" i="9"/>
  <c r="J59" i="9" s="1"/>
  <c r="I68" i="9"/>
  <c r="J68" i="9" s="1"/>
  <c r="I70" i="9"/>
  <c r="J70" i="9" s="1"/>
  <c r="I57" i="9"/>
  <c r="J57" i="9" s="1"/>
  <c r="I52" i="9"/>
  <c r="J52" i="9" s="1"/>
  <c r="I53" i="9"/>
  <c r="J53" i="9" s="1"/>
  <c r="I51" i="9"/>
  <c r="J51" i="9" s="1"/>
  <c r="I153" i="9"/>
  <c r="J153" i="9" s="1"/>
  <c r="I29" i="9"/>
  <c r="J29" i="9" s="1"/>
  <c r="I33" i="9"/>
  <c r="J33" i="9" s="1"/>
  <c r="I37" i="9"/>
  <c r="J37" i="9" s="1"/>
  <c r="I120" i="9"/>
  <c r="J120" i="9" s="1"/>
  <c r="I123" i="9"/>
  <c r="J123" i="9" s="1"/>
  <c r="I32" i="9"/>
  <c r="J32" i="9" s="1"/>
  <c r="I119" i="9"/>
  <c r="J119" i="9" s="1"/>
  <c r="I111" i="9"/>
  <c r="J111" i="9" s="1"/>
  <c r="I121" i="9"/>
  <c r="J121" i="9" s="1"/>
  <c r="I114" i="9"/>
  <c r="J114" i="9" s="1"/>
  <c r="I113" i="9"/>
  <c r="J113" i="9" s="1"/>
  <c r="I112" i="9"/>
  <c r="J112" i="9" s="1"/>
  <c r="I150" i="9"/>
  <c r="J150" i="9" s="1"/>
  <c r="I145" i="9"/>
  <c r="J145" i="9" s="1"/>
  <c r="I135" i="9"/>
  <c r="J135" i="9" s="1"/>
  <c r="I136" i="9"/>
  <c r="J136" i="9" s="1"/>
  <c r="I24" i="9"/>
  <c r="J24" i="9" s="1"/>
  <c r="I133" i="9"/>
  <c r="J133" i="9" s="1"/>
  <c r="I134" i="9"/>
  <c r="J134" i="9" s="1"/>
  <c r="I132" i="9"/>
  <c r="J132" i="9" s="1"/>
  <c r="I137" i="9"/>
  <c r="J137" i="9" s="1"/>
  <c r="I139" i="9"/>
  <c r="J139" i="9" s="1"/>
  <c r="I131" i="9"/>
  <c r="J131" i="9" s="1"/>
  <c r="I138" i="9"/>
  <c r="J138" i="9" s="1"/>
  <c r="I45" i="9"/>
  <c r="J45" i="9" s="1"/>
  <c r="I140" i="9"/>
  <c r="J140" i="9" s="1"/>
  <c r="I141" i="9"/>
  <c r="J141" i="9" s="1"/>
  <c r="I142" i="9"/>
  <c r="J142" i="9" s="1"/>
  <c r="I73" i="9"/>
  <c r="J73" i="9" s="1"/>
  <c r="I20" i="9"/>
  <c r="J20" i="9" s="1"/>
  <c r="I13" i="9"/>
  <c r="J13" i="9" s="1"/>
  <c r="I21" i="9"/>
  <c r="J21" i="9" s="1"/>
  <c r="I9" i="9"/>
  <c r="J9" i="9" s="1"/>
  <c r="I44" i="9"/>
  <c r="J44" i="9" s="1"/>
  <c r="I23" i="9"/>
  <c r="J23" i="9" s="1"/>
  <c r="I41" i="9"/>
  <c r="J41" i="9" s="1"/>
  <c r="I27" i="9"/>
  <c r="J27" i="9" s="1"/>
  <c r="I115" i="9"/>
  <c r="J115" i="9" s="1"/>
  <c r="I28" i="9"/>
  <c r="I12" i="9"/>
  <c r="J12" i="9" s="1"/>
  <c r="I50" i="9"/>
  <c r="J50" i="9" s="1"/>
  <c r="I129" i="9"/>
  <c r="J129" i="9" s="1"/>
  <c r="I130" i="9"/>
  <c r="J130" i="9" s="1"/>
  <c r="I11" i="9"/>
  <c r="J11" i="9" s="1"/>
  <c r="I128" i="9"/>
  <c r="J128" i="9" s="1"/>
  <c r="D11" i="4" l="1"/>
  <c r="D15" i="4"/>
  <c r="D19" i="4"/>
  <c r="D27" i="4"/>
  <c r="D21" i="4"/>
  <c r="D31" i="4"/>
  <c r="D23" i="4"/>
  <c r="I127" i="9"/>
  <c r="J127" i="9" s="1"/>
  <c r="I126" i="9"/>
  <c r="J126" i="9" s="1"/>
  <c r="D33" i="4" l="1"/>
  <c r="H33" i="4" s="1"/>
  <c r="F27" i="4"/>
  <c r="E27" i="4"/>
  <c r="G27" i="4"/>
  <c r="H27" i="4"/>
  <c r="F31" i="4"/>
  <c r="E31" i="4"/>
  <c r="H31" i="4"/>
  <c r="G31" i="4"/>
  <c r="F15" i="4"/>
  <c r="G15" i="4"/>
  <c r="E15" i="4"/>
  <c r="H15" i="4"/>
  <c r="H21" i="4"/>
  <c r="E21" i="4"/>
  <c r="G21" i="4"/>
  <c r="F21" i="4"/>
  <c r="H19" i="4"/>
  <c r="F19" i="4"/>
  <c r="E19" i="4"/>
  <c r="G19" i="4"/>
  <c r="G23" i="4"/>
  <c r="F23" i="4"/>
  <c r="E23" i="4"/>
  <c r="H23" i="4"/>
  <c r="D29" i="4"/>
  <c r="I110" i="9"/>
  <c r="J110" i="9" s="1"/>
  <c r="D25" i="4" s="1"/>
  <c r="E33" i="4" l="1"/>
  <c r="F33" i="4"/>
  <c r="G33" i="4"/>
  <c r="J11" i="4"/>
  <c r="G11" i="4"/>
  <c r="I11" i="4"/>
  <c r="H11" i="4"/>
  <c r="E11" i="4"/>
  <c r="F11" i="4"/>
  <c r="H29" i="4"/>
  <c r="G29" i="4"/>
  <c r="F29" i="4"/>
  <c r="E29" i="4"/>
  <c r="H25" i="4"/>
  <c r="G25" i="4"/>
  <c r="F25" i="4"/>
  <c r="E25" i="4"/>
  <c r="J31" i="4"/>
  <c r="I31" i="4"/>
  <c r="B18" i="4"/>
  <c r="K11" i="4" l="1"/>
  <c r="K31" i="4"/>
  <c r="I29" i="4"/>
  <c r="J29" i="4"/>
  <c r="K29" i="4" l="1"/>
  <c r="J27" i="4"/>
  <c r="I27" i="4"/>
  <c r="D17" i="4"/>
  <c r="J28" i="9"/>
  <c r="D13" i="4" s="1"/>
  <c r="H17" i="4" l="1"/>
  <c r="G17" i="4"/>
  <c r="F17" i="4"/>
  <c r="E17" i="4"/>
  <c r="J17" i="4"/>
  <c r="I17" i="4"/>
  <c r="H13" i="4"/>
  <c r="F13" i="4"/>
  <c r="E13" i="4"/>
  <c r="G13" i="4"/>
  <c r="K27" i="4"/>
  <c r="J21" i="4"/>
  <c r="I21" i="4"/>
  <c r="J25" i="4"/>
  <c r="I25" i="4"/>
  <c r="K25" i="4" l="1"/>
  <c r="K21" i="4"/>
  <c r="K17" i="4"/>
  <c r="I15" i="4"/>
  <c r="J15" i="4"/>
  <c r="J23" i="4"/>
  <c r="I23" i="4"/>
  <c r="E9" i="8"/>
  <c r="E15" i="8" s="1"/>
  <c r="K23" i="4" l="1"/>
  <c r="K15" i="4"/>
  <c r="C14" i="11"/>
  <c r="C13" i="11"/>
  <c r="C12" i="11"/>
  <c r="C11" i="11"/>
  <c r="J25" i="11"/>
  <c r="J24" i="11"/>
  <c r="J11" i="11"/>
  <c r="J10" i="11"/>
  <c r="D16" i="8" l="1"/>
  <c r="B16" i="8"/>
  <c r="C16" i="8"/>
  <c r="C15" i="8"/>
  <c r="E12" i="8"/>
  <c r="E13" i="8" l="1"/>
  <c r="E14" i="8"/>
  <c r="E19" i="8" l="1"/>
  <c r="F27" i="8" l="1"/>
  <c r="D9" i="4" l="1"/>
  <c r="D35" i="4" s="1"/>
  <c r="H9" i="4"/>
  <c r="I9" i="4"/>
  <c r="J9" i="4"/>
  <c r="E9" i="4"/>
  <c r="F11" i="11"/>
  <c r="G9" i="4" l="1"/>
  <c r="G34" i="4" s="1"/>
  <c r="F9" i="4"/>
  <c r="E34" i="4"/>
  <c r="E35" i="4"/>
  <c r="H35" i="4"/>
  <c r="H34" i="4"/>
  <c r="F35" i="4"/>
  <c r="F34" i="4"/>
  <c r="F12" i="11"/>
  <c r="K9" i="4" l="1"/>
  <c r="G35" i="4"/>
  <c r="F13" i="11"/>
  <c r="F14" i="11"/>
  <c r="J13" i="4" l="1"/>
  <c r="I13" i="4"/>
  <c r="F10" i="11"/>
  <c r="K13" i="4" l="1"/>
  <c r="J33" i="4"/>
  <c r="I33" i="4"/>
  <c r="K12" i="11"/>
  <c r="F24" i="11"/>
  <c r="G25" i="11" s="1"/>
  <c r="K14" i="11"/>
  <c r="K15" i="11"/>
  <c r="K18" i="11"/>
  <c r="K21" i="11"/>
  <c r="K13" i="11"/>
  <c r="K22" i="11"/>
  <c r="K16" i="11"/>
  <c r="K19" i="11"/>
  <c r="K17" i="11"/>
  <c r="K11" i="11"/>
  <c r="K20" i="11"/>
  <c r="K33" i="4" l="1"/>
  <c r="D11" i="11"/>
  <c r="E11" i="11"/>
  <c r="E13" i="11"/>
  <c r="D13" i="11"/>
  <c r="D14" i="11"/>
  <c r="E14" i="11"/>
  <c r="E12" i="11"/>
  <c r="D12" i="11"/>
  <c r="E10" i="11" l="1"/>
  <c r="E24" i="11" s="1"/>
  <c r="E25" i="11" s="1"/>
  <c r="D10" i="11"/>
  <c r="D24" i="11" s="1"/>
  <c r="D25" i="11" s="1"/>
  <c r="F25" i="11" l="1"/>
  <c r="I19" i="4" l="1"/>
  <c r="J19" i="4"/>
  <c r="J34" i="4" l="1"/>
  <c r="J35" i="4"/>
  <c r="I34" i="4"/>
  <c r="I35" i="4"/>
  <c r="K19" i="4"/>
  <c r="D16" i="4" l="1"/>
  <c r="D10" i="4"/>
  <c r="D30" i="4"/>
  <c r="D26" i="4"/>
  <c r="D28" i="4"/>
  <c r="D22" i="4"/>
  <c r="D14" i="4"/>
  <c r="D20" i="4"/>
  <c r="D32" i="4"/>
  <c r="D24" i="4"/>
  <c r="D12" i="4"/>
  <c r="D8" i="4"/>
  <c r="D18" i="4"/>
  <c r="D34" i="4" l="1"/>
  <c r="K35" i="4"/>
  <c r="K34" i="4"/>
</calcChain>
</file>

<file path=xl/sharedStrings.xml><?xml version="1.0" encoding="utf-8"?>
<sst xmlns="http://schemas.openxmlformats.org/spreadsheetml/2006/main" count="981" uniqueCount="518">
  <si>
    <t>SERVIÇOS PRELIMINARES</t>
  </si>
  <si>
    <t>m²</t>
  </si>
  <si>
    <t>un</t>
  </si>
  <si>
    <t>m³</t>
  </si>
  <si>
    <t>m</t>
  </si>
  <si>
    <t>ITEM</t>
  </si>
  <si>
    <t>DESCRIÇÃO DOS SERVIÇOS</t>
  </si>
  <si>
    <t>UND.</t>
  </si>
  <si>
    <t>QUANT.</t>
  </si>
  <si>
    <t>VALOR TOTAL</t>
  </si>
  <si>
    <t>1.1</t>
  </si>
  <si>
    <t>1.2</t>
  </si>
  <si>
    <t>TOTAL</t>
  </si>
  <si>
    <t>CÓDIGO</t>
  </si>
  <si>
    <t>PLANILHA ORÇAMENTÁRIA DE CUSTOS</t>
  </si>
  <si>
    <t>CRONOGRAMA FÍSICO-FINANCEIRO</t>
  </si>
  <si>
    <t>ETAPAS/DESCRIÇÃO</t>
  </si>
  <si>
    <t>FÍSICO/ FINANCEIRO</t>
  </si>
  <si>
    <t>TOTAL  ETAPAS</t>
  </si>
  <si>
    <t>MÊS 1</t>
  </si>
  <si>
    <t>MÊS 2</t>
  </si>
  <si>
    <t>Físico %</t>
  </si>
  <si>
    <t>Financeiro</t>
  </si>
  <si>
    <t>LOC-TOP-005</t>
  </si>
  <si>
    <t>pt</t>
  </si>
  <si>
    <t>Locação topográfica</t>
  </si>
  <si>
    <t>IIO- PLA-005</t>
  </si>
  <si>
    <t>ESTRUTURA DE DRENAGEM</t>
  </si>
  <si>
    <t xml:space="preserve">Sarjeta tipo 2 - 50 x 5 cm, I = 15% padrão DEOP - MG </t>
  </si>
  <si>
    <t>DRE-SAR-010</t>
  </si>
  <si>
    <t>OBR-VIA-140</t>
  </si>
  <si>
    <t>LIM-GER-005</t>
  </si>
  <si>
    <t xml:space="preserve">                                                          Eustaquio Antônio Veiga de Souza</t>
  </si>
  <si>
    <t xml:space="preserve">                                                                           CREA 54969/D</t>
  </si>
  <si>
    <t>MEMÓRIA</t>
  </si>
  <si>
    <t>Fornecumento e colocação de placa de obra em chapa galvanizada (3,00x1,50)m- em chapa galvanizada 0,26 afixadas com rebites 540 e parafusos 3/8, em estrutura metálica viga U 2" enrijecida com metalon 20x20, suporte em eucalipto autoclavado pintadas na frente e no verso com fundo anticorrosivo e tinta automotiva (FRENTE: PINTURA AUTOMOTIVA FUNDO AZUL, TEXTO: PLOTTER DE RECORTE PELÍCULA BRANCA E PARTE INFERIOR: APLICAÇÃO DAS MARCAS EM COR CONFORME MANUAL DE IDENTIDADE VISUAL DO GOVERNO DE MINAS</t>
  </si>
  <si>
    <t>PAVIMENTAÇÃO E SERVIÇOS FINAIS</t>
  </si>
  <si>
    <t>Regularização do subleito com proctor normal</t>
  </si>
  <si>
    <t>OBR-VIA-125</t>
  </si>
  <si>
    <t>Limpeza geral da obra</t>
  </si>
  <si>
    <t xml:space="preserve">LIMPEZA  </t>
  </si>
  <si>
    <t>Execução de sub base de solo estabilizado granulometricamente sem mistura com proctor intermediário, incluindo escavação, carga, descarga, espalhamento  e compactação do material, inclusive aquisição e transporte do material, esp. 20CM</t>
  </si>
  <si>
    <t>OBR-VIA-215</t>
  </si>
  <si>
    <t>Execução de calçamento em bloquete e=8cm fck 35 MPA, incluindo fornecimento e transporte de todos os materiais, colchão de assentamento E = 6 cm</t>
  </si>
  <si>
    <t>URB-MFC-005</t>
  </si>
  <si>
    <t>2.1</t>
  </si>
  <si>
    <t>3.1</t>
  </si>
  <si>
    <t>3.2</t>
  </si>
  <si>
    <t>3.3</t>
  </si>
  <si>
    <t>3.4</t>
  </si>
  <si>
    <t>4.1</t>
  </si>
  <si>
    <t>calculado no autocad</t>
  </si>
  <si>
    <t>MEMÓRIA DE CÁLCULO DA PAVIMENTAÇÃO DE VENDA NOVA</t>
  </si>
  <si>
    <t>3.5</t>
  </si>
  <si>
    <t>cad</t>
  </si>
  <si>
    <t>ART 14201700000004064222</t>
  </si>
  <si>
    <t>QUADRO DE COMPOSIÇÃO DO INVESTIMENTO</t>
  </si>
  <si>
    <t>1 - IDENTIFICAÇÃO</t>
  </si>
  <si>
    <t>Programa:                                            Contrato de Repasse nº</t>
  </si>
  <si>
    <t>Município/UF: Piranga - Minas Gerais</t>
  </si>
  <si>
    <t>2 - COMPOSIÇÃO DO INVESTIMENTO</t>
  </si>
  <si>
    <t>META</t>
  </si>
  <si>
    <t>DISCRIMINAÇÃO DOS SERVIÇOS</t>
  </si>
  <si>
    <t>CONTRAPARTIDA</t>
  </si>
  <si>
    <t>REGIME</t>
  </si>
  <si>
    <t>FORMA</t>
  </si>
  <si>
    <t>EG</t>
  </si>
  <si>
    <t>TOTAL GERAL</t>
  </si>
  <si>
    <t>PERCENTUAL DE PARTICIPAÇÃO</t>
  </si>
  <si>
    <t>I</t>
  </si>
  <si>
    <t>Piranga,  09 de setembro de 2017</t>
  </si>
  <si>
    <t xml:space="preserve">Eustáquio Antônio Veiga de Souza
</t>
  </si>
  <si>
    <t>Engenheiro civil - CREA/MG 54969/D</t>
  </si>
  <si>
    <t>REPASSE (SEGOV)</t>
  </si>
  <si>
    <t>Endereço/Comunidade de Venda Nova</t>
  </si>
  <si>
    <t>BDI</t>
  </si>
  <si>
    <t>PIS</t>
  </si>
  <si>
    <t>1065,0 x 0,1</t>
  </si>
  <si>
    <t>11,53+46,57+25,91+15,1+8,86+9,52+5,95+5,32+14,55+13,53+14,38+50,25+9,17+1,79+16,7+17,28+16,72+9,39+23,4+24,21</t>
  </si>
  <si>
    <t>11,53+46,57+25,91+15,1+8,86+9,52+5,95+5,32+14,55+13,53+14,38+50,25+9,17+1,79+16,7+17,28+16,72+9,39+23,4+24,21+60</t>
  </si>
  <si>
    <t>((240/30) X 2)) + (60/5)</t>
  </si>
  <si>
    <t>RE</t>
  </si>
  <si>
    <t>PREFEITURA MUNICIPAL DE PIRANGA</t>
  </si>
  <si>
    <t>PREÇO UNITÁRIO C/ BDI</t>
  </si>
  <si>
    <t xml:space="preserve">VALOR UNITÁRIO </t>
  </si>
  <si>
    <t>REFERÊNCIA</t>
  </si>
  <si>
    <t>SETOP</t>
  </si>
  <si>
    <t>ENGENHEIRO CIVIL JUNIOR COM ENCARGOS COMPLEMENTARES</t>
  </si>
  <si>
    <t>SINAPI</t>
  </si>
  <si>
    <t>SERVIÇOS PRELIMINARES / ADMINISTRAÇÃO LOCAL</t>
  </si>
  <si>
    <t>H</t>
  </si>
  <si>
    <t>2.0</t>
  </si>
  <si>
    <t>1.0</t>
  </si>
  <si>
    <t>3.0</t>
  </si>
  <si>
    <t>M²</t>
  </si>
  <si>
    <t>M³</t>
  </si>
  <si>
    <t>M</t>
  </si>
  <si>
    <t>SUB-TOTAL</t>
  </si>
  <si>
    <t>1.3</t>
  </si>
  <si>
    <t>PMP 001</t>
  </si>
  <si>
    <t>INDICE</t>
  </si>
  <si>
    <t>CPU</t>
  </si>
  <si>
    <t>4.0</t>
  </si>
  <si>
    <t>5.0</t>
  </si>
  <si>
    <t>COMPOSIÇÕES DE PREÇOS UNITÁRIOS (CPU)</t>
  </si>
  <si>
    <t>FORNECIMENTO E COLOCAÇÃO DE PLACA DE OBRA EM CHAPA GALVANIZADA (3,00 X 1,50M ) -EM CHAPA GALVANIZADA 0,26 AFIXADAS COM REBITES 540 E PARAFUSOS 3/8, EM ESTRUTURA METÁLICA VIGA U 2" ENRIJECIDA COM METALON 20 X 20, SUPORTE EM EUCALIPTO AUTOCLAVADO PINTADAS (MODELO PMP)</t>
  </si>
  <si>
    <t>6.0</t>
  </si>
  <si>
    <t>SERVENTE COM ENCARGOS COMPLEMENTARES</t>
  </si>
  <si>
    <t>KG</t>
  </si>
  <si>
    <t xml:space="preserve">ESCAVAÇÃO MANUAL PARA BLOCO DE COROAMENTO OU SAPATA, SEM PREVISÃO DE FÔRMA. AF_06/2017
</t>
  </si>
  <si>
    <t>PREPARO DE FUNDO DE VALA COM LARGURA MENOR QUE 1,5 M (ACERTO DO SOLO NATURAL). AF_08/2020</t>
  </si>
  <si>
    <t>REATERRO MANUAL APILOADO COM SOQUETE. AF_10/2017</t>
  </si>
  <si>
    <t>ARMAÇÃO DE PILAR OU VIGA DE UMA ESTRUTURA CONVENCIONAL DE CONCRETO ARMADO EM UMA EDIFICAÇÃO TÉRREA OU SOBRADO UTILIZANDO AÇO CA-50 DE 10,0 MM - MONTAGEM. AF_12/2015</t>
  </si>
  <si>
    <t>ALVENARIA</t>
  </si>
  <si>
    <t>5.1</t>
  </si>
  <si>
    <t>PISOS</t>
  </si>
  <si>
    <t>UNID.</t>
  </si>
  <si>
    <t>7.0</t>
  </si>
  <si>
    <t>8.0</t>
  </si>
  <si>
    <t>9.0</t>
  </si>
  <si>
    <t>INSTALAÇÕES ELÉTRICAS</t>
  </si>
  <si>
    <t>BDI (CONFORME ACÓRDÃO Nº 2622/13 e LEI Nº 13.161 DE 31/08/15)</t>
  </si>
  <si>
    <t>DISCRIMINAÇÃO DAS PARCELAS</t>
  </si>
  <si>
    <t>SIGLA</t>
  </si>
  <si>
    <t>INCIDÊNCIA</t>
  </si>
  <si>
    <t>CUSTO DIRETO</t>
  </si>
  <si>
    <t>CD</t>
  </si>
  <si>
    <t>ADMINISTRAÇÃO CENTRAL</t>
  </si>
  <si>
    <t>AC</t>
  </si>
  <si>
    <t>LUCRO</t>
  </si>
  <si>
    <t>L</t>
  </si>
  <si>
    <t>DESPESAS FINANCEIRAS</t>
  </si>
  <si>
    <t>DF</t>
  </si>
  <si>
    <t>SEGUROS, GARANTIAS E RISCO</t>
  </si>
  <si>
    <t>SEGUROS + GARANTIAS</t>
  </si>
  <si>
    <t>S</t>
  </si>
  <si>
    <t>RISCO(*)</t>
  </si>
  <si>
    <t>R</t>
  </si>
  <si>
    <t>TRIBUTOS</t>
  </si>
  <si>
    <t>PV</t>
  </si>
  <si>
    <t>ISS</t>
  </si>
  <si>
    <t>COFINS</t>
  </si>
  <si>
    <t>CPRB</t>
  </si>
  <si>
    <t>INSS</t>
  </si>
  <si>
    <t>FÓRMULA DO BDI</t>
  </si>
  <si>
    <t>BDI      =</t>
  </si>
  <si>
    <t>(1 + (AC + S + G + R)) x (1 + DF) x  (1 + L)</t>
  </si>
  <si>
    <t>(1 - (I + CPRB))</t>
  </si>
  <si>
    <t>BDI(NUMERADOR)</t>
  </si>
  <si>
    <t>BDI(DENOMINADOR)</t>
  </si>
  <si>
    <t>OBSERVAÇÕES</t>
  </si>
  <si>
    <t>QUANTO AO ISS O TCU MANDA OBSERVAR A LEGISLAÇÃO DO MUNICÍPIO. NO REFERIDO ACÓRDÃO O TCU PARTIU DA PREMISSA DE INCIDÊNCIA DO ISS EM 50% DO PREÇO DE VENDA, COM PERCENTUAIS DE 2%, 3% E 5%.</t>
  </si>
  <si>
    <t>DEMOSTRATIVO DO BDI</t>
  </si>
  <si>
    <t>AUXILIAR TÉCNICO DE ENGENHARIA COM ENCARGOS COMPLEMENTARES</t>
  </si>
  <si>
    <t>1.4</t>
  </si>
  <si>
    <t>ROBSON DE SOUZA TEIXEIRA</t>
  </si>
  <si>
    <t>ENGENHEIRO CIVIL</t>
  </si>
  <si>
    <t>CREA MG 201.941/D</t>
  </si>
  <si>
    <t>10.0</t>
  </si>
  <si>
    <t>10.1</t>
  </si>
  <si>
    <t>11.1</t>
  </si>
  <si>
    <t>11.0</t>
  </si>
  <si>
    <r>
      <t xml:space="preserve">OBRA: </t>
    </r>
    <r>
      <rPr>
        <sz val="10"/>
        <rFont val="Arial Narrow"/>
        <family val="2"/>
      </rPr>
      <t>REVITALIZAÇÃO DA ÁREA DE EVENTOS DO MUNICIPIO</t>
    </r>
  </si>
  <si>
    <r>
      <t xml:space="preserve">LOCAL: </t>
    </r>
    <r>
      <rPr>
        <sz val="10"/>
        <rFont val="Arial Narrow"/>
        <family val="2"/>
      </rPr>
      <t xml:space="preserve">RUA JOSÉ MILAGRES JÚNIOR, BAIRRO CÔNEGO RENATO - PIRANGA </t>
    </r>
  </si>
  <si>
    <r>
      <t xml:space="preserve">PRAZO DE EXECUÇÃO:  </t>
    </r>
    <r>
      <rPr>
        <sz val="10"/>
        <rFont val="Arial Narrow"/>
        <family val="2"/>
      </rPr>
      <t>06 MESES</t>
    </r>
  </si>
  <si>
    <r>
      <t xml:space="preserve">DATA: </t>
    </r>
    <r>
      <rPr>
        <sz val="10"/>
        <rFont val="Arial Narrow"/>
        <family val="2"/>
      </rPr>
      <t>15/04/2021</t>
    </r>
  </si>
  <si>
    <t>INSTALAÇÕES HIDROSSANITÁRIAS</t>
  </si>
  <si>
    <t>LIMPEZA DE PISO COM JATO DE ÁGUA DE ALTA PRESSÃO</t>
  </si>
  <si>
    <t>ALVENARIA DE VEDAÇÃO DE BLOCOS VAZADOS DE CONCRETO DE 14X19X39CM (ESPESSURA 14CM) DE PAREDES COM ÁREA LÍQUIDA MENOR QUE 6M² SEM VÃOS E ARGAMASSA DE ASSENTAMENTO COM PREPARO MANUAL. AF_06/2014</t>
  </si>
  <si>
    <t>CINTA DE AMARRAÇÃO DE ALVENARIA MOLDADA IN LOCO COM UTILIZAÇÃO DE BLOCOS CANALETA. AF_03/2016</t>
  </si>
  <si>
    <t>CONTRAPISO DESEMPENADO COM ARGAMASSA, TRAÇO 1:3 (CIMENTO E AREIA), ESP. 50MM</t>
  </si>
  <si>
    <t>PIS-CON-020</t>
  </si>
  <si>
    <t>LOUÇAS E METAIS</t>
  </si>
  <si>
    <t>ASSENTO BRANCO PARA VASO</t>
  </si>
  <si>
    <t>ASSENTO PARA VASO PNE (NBR 9050)</t>
  </si>
  <si>
    <t>ACE-ASS-005</t>
  </si>
  <si>
    <t>ACE-ASS-015</t>
  </si>
  <si>
    <t>BACIA SANITÁRIA (VASO) DE LOUÇA COM CAIXA ACOPLADA, COR BRANCA, INCLUSIVE ACESSÓRIOS DE FIXAÇÃO / VEDAÇÃO, ENGATE FLEXÍVEL METÁLICO, FORNECIMENTO, INSTALAÇÃO E REJUNTAMENTO</t>
  </si>
  <si>
    <t>LOU-VAS-015</t>
  </si>
  <si>
    <t>BACIA SANITÁRIA (VASO) DE LOUÇA CONVENCIONAL, ACESSÍVEL (PCR/PMR), COR BRANCA, COM INSTALAÇÃO DE SÓCULO NA BASE DA BACIA ACOMPANHANDO A PROJEÇÃO DA BASE, NÃO ULTRAPASSANDO ALTURA DE 5CM, ALTURA MÁXIMA DE 46CM (BACIA+ASSENTO), INCLUSIVE ACESSÓRIOS DE FIXAÇÃO/VEDAÇÃO, VÁLVULA DE DESCARGA METÁLICA COM ACIONAMENTO DUPLO, TUBO DE LIGAÇÃO DE LATÃO COM CANOPLA, FORNECIMENTO, INSTALAÇÃO E REJUNTAMENTO, EXCLUSIVE ASSENTO</t>
  </si>
  <si>
    <t>LOU-VAS-035</t>
  </si>
  <si>
    <t>BARRA DE APOIO EM AÇO INOX POLIDO RETA, DN 1.1/4" (31,75MM), PARA ACESSIBILIDADE (PMR/PCR), COMPRIMENTO 80CM, INSTALADO EM PAREDE, INCLUSIVE FORNECIMENTO, INSTALAÇÃO E ACESSÓRIOS PARA FIXAÇÃO</t>
  </si>
  <si>
    <t>ACE-BAR-005</t>
  </si>
  <si>
    <t>PAPELEIRA PLASTICA TIPO DISPENSER PARA PAPEL HIGIENICO ROLAO</t>
  </si>
  <si>
    <t>ACE-PAP-025</t>
  </si>
  <si>
    <t>SABONETEIRA PLASTICA TIPO DISPENSER PARA SABONETE LIQUIDO COM RESERVATORIO 800 ML</t>
  </si>
  <si>
    <t>ACE-SAB-020</t>
  </si>
  <si>
    <t>DISPENSER EM PLÁSTICO PARA PAPEL TOALHA 2 OU 3 FOLHAS</t>
  </si>
  <si>
    <t>ACE-PAP-020</t>
  </si>
  <si>
    <t>BRAÇO PARA CHUVEIRO, COMPRIMENTO 40 CM, DIÂMETRO NOMINAL DE 1/2" (20MM), INCLUSIVE ACABAMENTO</t>
  </si>
  <si>
    <t>CHUVEIRO ELÉTRICO COM RESISTÊNCIA BLINDADA</t>
  </si>
  <si>
    <t>MET-CHU-030</t>
  </si>
  <si>
    <t>MET-CHU-005</t>
  </si>
  <si>
    <t>LAVATÓRIO DE LOUÇA BRANCA COM COLUNA, TAMANHO MÉDIO, INCLUSIVE ACESSÓRIOS DE FIXAÇÃO, VÁLVULA DE ESCOAMENTO DE METAL COM ACABAMENTO CROMADO, SIFÃO DE METAL TIPO COPO COM ACABAMENTO CROMADO, FORNECIMENTO, INSTALAÇÃO E REJUNTAMENTO, EXCLUSIVE TORNEIRA E ENGATE FLEXÍVEL</t>
  </si>
  <si>
    <t>LOU-LAV-010</t>
  </si>
  <si>
    <t>TORNEIRA METÁLICA PARA LAVATÓRIO, ACABAMENTO CROMADO, COM AREJADOR, APLICAÇÃO DE MESA, INCLUSIVE ENGATE FLEXÍVEL METÁLICO, FORNECIMENTO E INSTALAÇÃO</t>
  </si>
  <si>
    <t>MET-TOR-035</t>
  </si>
  <si>
    <t>CUBA DE LOUÇA BRANCA DE EMBUTIR, FORMATO OVAL, INCLUSIVE VÁLVULA DE ESCOAMENTO DE METAL COM ACABAMENTO CROMADO, SIFÃO DE METAL TIPO COPO COM ACABAMENTO CROMADO, FORNECIMENTO E INSTALAÇÃO</t>
  </si>
  <si>
    <t>LOU-CUB-005</t>
  </si>
  <si>
    <t>BANCADA EM GRANITO CINZA ANDORINHA E = 3 CM, APOIADA EM CONSOLE DE METALON 20 X 30 MM</t>
  </si>
  <si>
    <t>BAN-GRA-005</t>
  </si>
  <si>
    <t>ARMAÇÃO DE BLOCO, VIGA BALDRAME OU SAPATA UTILIZANDO AÇO CA-50 DE 6.3 MM - MONTAGEM. AF_06/2017</t>
  </si>
  <si>
    <t>ARMAÇÃO DE BLOCO, VIGA BALDRAME OU SAPATA UTILIZANDO AÇO CA-50 DE 10 MM - MONTAGEM. AF_06/2018</t>
  </si>
  <si>
    <t>LOU-TAN-005</t>
  </si>
  <si>
    <t>CUBA EM AÇO INOXIDÁVEL DE EMBUTIR, AISI 304, APLICAÇÃO PARA TANQUE (600X600X400MM), ASSENTAMENTO EM BANCADA, INCLUSIVE VÁLVULA DE ESCOAMENTO DE METAL COM ACABAMENTO CROMADO, SIFÃO DE METAL TIPO COPO COM ACABAMENTO CROMADO, FORNECIMENTO E INSTALAÇÃO</t>
  </si>
  <si>
    <t>TORNEIRA METÁLICA PARA IRRIGAÇÃO/JARDIM, ACABAMENTO CROMADO, APLICAÇÃO DE PAREDE, INCLUSIVE FORNECIMENTO E INSTALAÇÃO</t>
  </si>
  <si>
    <t>MET-TOR-010</t>
  </si>
  <si>
    <t>TORNEIRA METÁLICA PARA PIA, BICA MÓVEL, ACABAMENTO CROMADO, COM AREJADOR, APLICAÇÃO DE MESA, INCLUSIVE ENGATE FLEXÍVEL METÁLICO, FORNECIMENTO E INSTALAÇÃO</t>
  </si>
  <si>
    <t>MET-TOR-015</t>
  </si>
  <si>
    <t>FUNDAÇÃO (SAPATAS - ARRANQUE - BALDRAMES)</t>
  </si>
  <si>
    <t>REVESTIMENTOS E ACABAMENTOS</t>
  </si>
  <si>
    <t>RODAPÉ COM REVESTIMENTO EM CERÂMICA ESMALTADA COMERCIAL, ALTURA 10CM, PEI IV, ASSENTAMENTO COM ARGAMASSA INDUSTRIALIZADA, INCLUSIVE REJUNTAMENTO</t>
  </si>
  <si>
    <t>ROD-CER-005</t>
  </si>
  <si>
    <t>REVESTIMENTO COM CERÂMICA APLICADO EM PISO, ACABAMENTO ESMALTADO, AMBIENTE INTERNO, PADRÃO EXTRA, DIMENSÃO DA PEÇA ATÉ 2025 CM2, PEI V, ASSENTAMENTO COM ARGAMASSA INDUSTRIALIZADA, INCLUSIVE REJUNTAMENTO</t>
  </si>
  <si>
    <t>PIS-CER-010</t>
  </si>
  <si>
    <t>ED-9081</t>
  </si>
  <si>
    <t>REVESTIMENTO COM CERÂMICA APLICADO EM PAREDE, ACABAMENTO ESMALTADO, AMBIENTE INTERNO/EXTERNO, PADRÃO EXTRA, DIMENSÃO DA PEÇA ATÉ 2025 CM2, PEI III, ASSENTAMENTO COM ARGAMASSA INDUSTRIALIZADA, INCLUSIVE REJUNTAMENTO</t>
  </si>
  <si>
    <t>PEITORIL DE GRANITO CINZA ANDORINHA E = 2 CM</t>
  </si>
  <si>
    <t>PEI-GRA-005</t>
  </si>
  <si>
    <t>SOLEIRA DE GRANITO CINZA ANDORINHA E = 2 CM</t>
  </si>
  <si>
    <t>SOL-GRA-005</t>
  </si>
  <si>
    <t>FORNECIMENTO E ASSENTAMENTO DE PORTA AÇO DE ENROLAR, LÂMINA RAIADA COM LARGURA ÚTIL 100MM, CHAPA 24, ABERTURA MANUAL, COMPLETA, INCLUSIVE EIXO, MOLA, SOLEIRA, ETIQUETA, CAVALETE, GUIAS, FITAS E FECHADURAS LATERAIS - COMPLETA</t>
  </si>
  <si>
    <t>SER-POR-005</t>
  </si>
  <si>
    <t>PORTA COMPLETA, ESTRUTURA E MARCO EM CHAPA DOBRADA - 80 X 210 CM</t>
  </si>
  <si>
    <t>SER-POR-015</t>
  </si>
  <si>
    <t>PORTA COMPLETA, ESTRUTURA E MARCO EM CHAPA DOBRADA - 90 X 210 CM</t>
  </si>
  <si>
    <t>SER-POR-020</t>
  </si>
  <si>
    <t xml:space="preserve"> </t>
  </si>
  <si>
    <t xml:space="preserve">ESQUADRIAS (PORTAS - JANELAS)
</t>
  </si>
  <si>
    <t>FORNECIMENTO E ASSENTAMENTO DE JANELA DE ALUMÍNIO, LINHA SUPREMA ACABAMENTO ANODIZADO, TIPO BASCULA COM CONTRAMARCO, INCLUSIVE FORNECIMENTO DE VIDRO LISO DE 4MM, FERRAGENS E ACESSÓRIOS</t>
  </si>
  <si>
    <t>SER-JAN-025</t>
  </si>
  <si>
    <t>LAJES</t>
  </si>
  <si>
    <t>LAJ-REV-015</t>
  </si>
  <si>
    <t>LAJE PRÉ-MOLDADA, A REVESTIR, INCLUSIVE CAPEAMENTO E = 4 CM, SC = 100 KG/M2, L = 5,00 M</t>
  </si>
  <si>
    <t>ARMADURA DE TELA DE AÇO CA-60 B SOLDADA TIPO Q-92 (DIÂMETRO DO FIO: 4,20 MM / DIMENSÕES DA TRAMA: 150 X 150 MM / TIPO DA MALHA: QUADRANGULAR)</t>
  </si>
  <si>
    <t>ARM-TEL-010</t>
  </si>
  <si>
    <t>4.2</t>
  </si>
  <si>
    <t>4.3</t>
  </si>
  <si>
    <t>PINTURA COM EMULSÃO ASFÁLTICA, DUAS (2) DEMÃOS</t>
  </si>
  <si>
    <t>IMP-PIN-005</t>
  </si>
  <si>
    <t>CAIXA RETANGULAR 4" X 2" PVC, INSTALADA EM PAREDE - FORNECIMENTO E INSTALAÇÃO. AF_12/2015</t>
  </si>
  <si>
    <t>CAIXA DE LIGAÇÃO/PASSAGEM EM PVC RÍGIDO PARA ELETRODUTO COM SUPORTE PARA LAJOTA, OCTOGONAL COM FUNDO MÓVEL, DIMENSÕES 4"X4", EMBUTIDA EM LAJE PRÉ-MOLDADA - FORNECIMENTO E INSTALAÇÃO</t>
  </si>
  <si>
    <t>ED-16634</t>
  </si>
  <si>
    <t>ELETRODUTO FLEXÍVEL CORRUGADO REFORÇADO, PVC, DN 25 MM (3/4") - FORNECIMENTO E INSTALAÇÃO</t>
  </si>
  <si>
    <t>ELETRODUTO FLEXÍVEL CORRUGADO REFORÇADO, PVC, DN 32 MM (1") - FORNECIMENTO E INSTALAÇÃO</t>
  </si>
  <si>
    <t>CABO DE COBRE FLEXÍVEL ISOLADO, 1,5 MM², ANTI-CHAMA 450/750 V, PARA CIRCUITOS TERMINAIS - FORNECIMENTO E INSTALAÇÃO. AF_12/2015</t>
  </si>
  <si>
    <t>CABO DE COBRE FLEXÍVEL ISOLADO, 2,5 MM², ANTI-CHAMA 450/750 V, PARA CIRCUITOS TERMINAIS - FORNECIMENTO E INSTALAÇÃO. AF_12/2015</t>
  </si>
  <si>
    <t>CABO DE COBRE FLEXÍVEL ISOLADO, 6 MM², ANTI-CHAMA 450/750 V, PARA CIRCUITOS TERMINAIS - FORNECIMENTO E INSTALAÇÃO. AF_12/2015</t>
  </si>
  <si>
    <t>CABO DE COBRE FLEXÍVEL ISOLADO, 10 MM², ANTI-CHAMA 450/750 V, PARA CIRCUITOS TERMINAIS - FORNECIMENTO E INSTALAÇÃO. AF_12/2015</t>
  </si>
  <si>
    <t>DISJUNTOR MONOPOLAR TIPO DIN, CORRENTE NOMINAL DE 10A - FORNECIMENTO E INSTALAÇÃO. AF_10/2020</t>
  </si>
  <si>
    <t>DISJUNTOR MONOPOLAR TIPO DIN, CORRENTE NOMINAL DE 20A - FORNECIMENTO E INSTALAÇÃO. AF_10/2020</t>
  </si>
  <si>
    <t>DISJUNTOR BIPOLAR TIPO DIN, CORRENTE NOMINAL DE 32A - FORNECIMENTO E INSTALAÇÃO. AF_10/2020</t>
  </si>
  <si>
    <t>INTERRUPTOR SIMPLES (1 MÓDULO), 10A/250V, INCLUINDO SUPORTE E PLACA - FORNECIMENTO E INSTALAÇÃO. AF_12/2015</t>
  </si>
  <si>
    <t>INTERRUPTOR SIMPLES (2 MÓDULOS), 10A/250V, INCLUINDO SUPORTE E PLACA - FORNECIMENTO E INSTALAÇÃO. AF_12/2015</t>
  </si>
  <si>
    <t>INTERRUPTOR SIMPLES (1 MÓDULO) COM 1 TOMADA DE EMBUTIR 2P+T 10 A, INCLUINDO SUPORTE E PLACA - FORNECIMENTO E INSTALAÇÃO. AF_12/2015</t>
  </si>
  <si>
    <t>TOMADA  DE EMBUTIR (1 MÓDULO), 2P+T 10 A, INCLUINDO SUPORTE E PLACA - FORNECIMENTO E INSTALAÇÃO. AF_12/2015</t>
  </si>
  <si>
    <t>TOMADA DE EMBUTIR (2 MÓDULOS), 2P+T 20 A, INCLUINDO SUPORTE E PLACA - FORNECIMENTO E INSTALAÇÃO. AF_12/2015</t>
  </si>
  <si>
    <t>TOMADA DE REDE RJ45 - FORNECIMENTO E INSTALAÇÃO. AF_11/2019</t>
  </si>
  <si>
    <t>QUADRO DE DISTRIBUIÇÃO DE ENERGIA EM PVC, DE EMBUTIR, SEM BARRAMENTO,PARA 6 DISJUNTORES - FORNECIMENTO E INSTALAÇÃO. AF_10/2020</t>
  </si>
  <si>
    <t>PADRÃO CEMIG SUBTERRÂNEO TIPO C1 DEMANDA ATE 15 KVA, BIFÁSICO</t>
  </si>
  <si>
    <t>ELE-PAD-055</t>
  </si>
  <si>
    <t>LUMINÁRIA TIPO PLAFON EM PLÁSTICO, DE SOBREPOR, COM 1 LÂMPADA FLUORESCENTE DE 15 W, SEM REATOR - FORNECIMENTO E INSTALAÇÃO. AF_02/2020</t>
  </si>
  <si>
    <t>LUMINÁRIA ARANDELA TIPO TARTARUGA, DE SOBREPOR, COM 1 LÂMPADA LED DE 6W, SEM REATOR - FORNECIMENTO E INSTALAÇÃO. AF_02/2020</t>
  </si>
  <si>
    <t>3.6</t>
  </si>
  <si>
    <t>3.7</t>
  </si>
  <si>
    <t>6.1</t>
  </si>
  <si>
    <t>6.2</t>
  </si>
  <si>
    <t>6.3</t>
  </si>
  <si>
    <t>6.4</t>
  </si>
  <si>
    <t>7.1</t>
  </si>
  <si>
    <t>7.2</t>
  </si>
  <si>
    <t>7.3</t>
  </si>
  <si>
    <t>7.4</t>
  </si>
  <si>
    <t>7.5</t>
  </si>
  <si>
    <t>7.6</t>
  </si>
  <si>
    <t>7.7</t>
  </si>
  <si>
    <t>7.8</t>
  </si>
  <si>
    <t>7.9</t>
  </si>
  <si>
    <t>7.10</t>
  </si>
  <si>
    <t>7.11</t>
  </si>
  <si>
    <t>7.12</t>
  </si>
  <si>
    <t>7.13</t>
  </si>
  <si>
    <t>7.14</t>
  </si>
  <si>
    <t>7.15</t>
  </si>
  <si>
    <t>7.16</t>
  </si>
  <si>
    <t>7.17</t>
  </si>
  <si>
    <t>7.18</t>
  </si>
  <si>
    <t>7.19</t>
  </si>
  <si>
    <t>7.20</t>
  </si>
  <si>
    <t>7.21</t>
  </si>
  <si>
    <t>9.1</t>
  </si>
  <si>
    <t>9.2</t>
  </si>
  <si>
    <t>9.3</t>
  </si>
  <si>
    <t>9.4</t>
  </si>
  <si>
    <t>9.5</t>
  </si>
  <si>
    <t>9.6</t>
  </si>
  <si>
    <t>9.7</t>
  </si>
  <si>
    <t>10.2</t>
  </si>
  <si>
    <t>10.3</t>
  </si>
  <si>
    <t>10.4</t>
  </si>
  <si>
    <t>11.2</t>
  </si>
  <si>
    <t>11.3</t>
  </si>
  <si>
    <t>11.4</t>
  </si>
  <si>
    <t>11.5</t>
  </si>
  <si>
    <t>11.6</t>
  </si>
  <si>
    <t>11.7</t>
  </si>
  <si>
    <t>11.8</t>
  </si>
  <si>
    <t>11.9</t>
  </si>
  <si>
    <t>11.10</t>
  </si>
  <si>
    <t>11.11</t>
  </si>
  <si>
    <t>11.12</t>
  </si>
  <si>
    <t>11.13</t>
  </si>
  <si>
    <t>11.14</t>
  </si>
  <si>
    <t>11.15</t>
  </si>
  <si>
    <t>11.16</t>
  </si>
  <si>
    <t>11.17</t>
  </si>
  <si>
    <t>12.0</t>
  </si>
  <si>
    <t>12.1</t>
  </si>
  <si>
    <t>13.0</t>
  </si>
  <si>
    <t>PISTA DE CAMINHADA / ATLETISMO / QUADRA PETECA</t>
  </si>
  <si>
    <r>
      <t xml:space="preserve">REFERÊNCIAS: </t>
    </r>
    <r>
      <rPr>
        <sz val="10"/>
        <rFont val="Arial Narrow"/>
        <family val="2"/>
      </rPr>
      <t>SETOP COM DESONERAÇÃO - JANEIRO/2021 / SINAPI  COM DESONERAÇÃO - FEVEREIRO/2021 / CPU PMP ABRIL/2021</t>
    </r>
  </si>
  <si>
    <r>
      <t xml:space="preserve">REFERÊNCIAS: </t>
    </r>
    <r>
      <rPr>
        <sz val="9"/>
        <rFont val="Arial Narrow"/>
        <family val="2"/>
      </rPr>
      <t>SETOP COM DESONERAÇÃO - JANEIRO/2021 / SINAPI  COM DESONERAÇÃO - FEVEREIRO/2021 / CPU PMP ABRIL/2021</t>
    </r>
  </si>
  <si>
    <r>
      <t xml:space="preserve">DATA: </t>
    </r>
    <r>
      <rPr>
        <sz val="10"/>
        <color rgb="FF000000"/>
        <rFont val="Arial Narrow"/>
        <family val="2"/>
      </rPr>
      <t>15/04/2021</t>
    </r>
  </si>
  <si>
    <r>
      <t>OBRA:</t>
    </r>
    <r>
      <rPr>
        <sz val="10"/>
        <rFont val="Arial Narrow"/>
        <family val="2"/>
      </rPr>
      <t xml:space="preserve"> REVITALIZAÇÃO DA ÁREA DE EVENTOS DO MUNICIPIO</t>
    </r>
  </si>
  <si>
    <r>
      <t>LOCAL:</t>
    </r>
    <r>
      <rPr>
        <sz val="10"/>
        <rFont val="Arial Narrow"/>
        <family val="2"/>
      </rPr>
      <t xml:space="preserve"> RUA JOSÉ MILAGRES JÚNIOR, BAIRRO CÔNEGO RENATO - PIRANGA </t>
    </r>
  </si>
  <si>
    <t>MÊS 3</t>
  </si>
  <si>
    <t>MÊS 4</t>
  </si>
  <si>
    <t>MÊS 5</t>
  </si>
  <si>
    <t>MÊS 6</t>
  </si>
  <si>
    <t>10.5</t>
  </si>
  <si>
    <t>SER-POR-011</t>
  </si>
  <si>
    <t>PORTA COMPLETA, ESTRUTURA E MARCO EM CHAPA DOBRADA - 70 X 210 CM</t>
  </si>
  <si>
    <t>(ISS = 5,0%)</t>
  </si>
  <si>
    <t>3.8</t>
  </si>
  <si>
    <t>ARMAÇÃO DE PILAR OU VIGA DE UMA ESTRUTURA CONVENCIONAL DE CONCRETO ARMADO EM UMA EDIFICAÇÃO TÉRREA OU SOBRADO UTILIZANDO AÇO CA-60 DE 5,0 MM- MONTAGEM. AF_12/2015</t>
  </si>
  <si>
    <t>3.9</t>
  </si>
  <si>
    <t>FABRICAÇÃO, MONTAGEM E DESMONTAGEM DE FÔRMA PARA VIGA BALDRAME, EM MADEIRA SERRADA, E=25 MM, 4 UTILIZAÇÕES. AF_06/2017</t>
  </si>
  <si>
    <t>3.10</t>
  </si>
  <si>
    <t>MICTÓRIO COLETIVO, EM AÇO INOXIDÁVEL, TIPO AISI 304, CHAPA 22, COM DESENVOLVIMENTO DE 1 METRO, INCLUSIVE VÁLVULA DE ESCOAMENTO DE METAL NA COR CROMADA, SIFÃO DE METAL TIPO COPO NA COR CROMADA, FORNECIMENTO E INSTALAÇÃO</t>
  </si>
  <si>
    <t>LOU-MIC-010</t>
  </si>
  <si>
    <t>REGISTRO DE GAVETA, TIPO BASE, ROSCÁVEL 3/4" (PARA TUBO SOLDÁVEL OU PPR DN 25MM/CPVC DN 22MM), INCLUSIVE ACABAMENTO (PADRÃO POPULAR) E CANOPLA CROMADOS</t>
  </si>
  <si>
    <t>HID-REG-076</t>
  </si>
  <si>
    <t>REGISTRO DE PRESSÃO, TIPO BASE, ROSCÁVEL 3/4" (PARA TUBO SOLDÁVEL OU PPR DN 25MM/CPVC DN 22MM), INCLUSIVE ACABAMENTO (PADRÃO POPULAR) E CANOPLA CROMADOS</t>
  </si>
  <si>
    <t>HID-REG-011</t>
  </si>
  <si>
    <t>VÁLVULA PARA MICTÓRIO COM FECHAMENTO AUTOMÁTICO D = 1/2"</t>
  </si>
  <si>
    <t>MET-VAL-030</t>
  </si>
  <si>
    <t>JOELHO 90 GRAUS, PVC, SOLDÁVEL, DN 20MM, INSTALADO EM RAMAL OU SUB-RAMAL DE ÁGUA - FORNECIMENTO E INSTALAÇÃO. AF_12/2014</t>
  </si>
  <si>
    <t>CURVA 90 GRAUS, PVC, SOLDÁVEL, DN 20MM, INSTALADO EM RAMAL OU SUB-RAMAL DE ÁGUA - FORNECIMENTO E INSTALAÇÃO. AF_12/2014</t>
  </si>
  <si>
    <t>ADAPTADOR CURTO COM BOLSA E ROSCA PARA REGISTRO, PVC, SOLDÁVEL, DN 25MM X 3/4, INSTALADO EM RAMAL OU SUB-RAMAL DE ÁGUA - FORNECIMENTO E INSTALAÇÃO. AF_12/2014</t>
  </si>
  <si>
    <t>JOELHO 90 GRAUS, PVC, SOLDÁVEL, DN 25MM, INSTALADO EM RAMAL OU SUB-RAMAL DE ÁGUA - FORNECIMENTO E INSTALAÇÃO. AF_12/2014</t>
  </si>
  <si>
    <t>TE, PVC, SOLDÁVEL, DN 25MM, INSTALADO EM RAMAL OU SUB-RAMAL DE ÁGUA FORNECIMENTO E INSTALAÇÃO. AF_12/2014</t>
  </si>
  <si>
    <t>UNIÃO, PVC, SOLDÁVEL, DN 25MM, INSTALADO EM RAMAL DE DISTRIBUIÇÃO DE ÁGUA - FORNECIMENTO E INSTALAÇÃO. AF_12/2014</t>
  </si>
  <si>
    <t>JOELHO 90 GRAUS COM BUCHA DE LATÃO, PVC, SOLDÁVEL, DN 25MM, X 1/2 INSTALADO EM RAMAL OU SUB-RAMAL DE ÁGUA - FORNECIMENTO E INSTALAÇÃO. AF_12/2014</t>
  </si>
  <si>
    <t>CAIXA D´ÁGUA DE POLIETILENO, CAPACIDADE DE 1.000L, INCLUSIVE TAMPA, TORNEIRA DE BOIA, EXTRAVASOR, TUBO DE LIMPEZA E ACESSÓRIOS, EXCLUSIVE TUBULAÇÃO DE ENTRADA/SAÍDA DE ÁGUA</t>
  </si>
  <si>
    <t>HID-DAG-015</t>
  </si>
  <si>
    <t>TUBO, PVC, SOLDÁVEL, DN 20MM, INSTALADO EM RAMAL OU SUB-RAMAL DE ÁGUA- FORNECIMENTO E INSTALAÇÃO. AF_12/2014</t>
  </si>
  <si>
    <t>TUBO, PVC, SOLDÁVEL, DN 25MM, INSTALADO EM RAMAL OU SUB-RAMAL DE ÁGUA- FORNECIMENTO E INSTALAÇÃO. AF_12/2014</t>
  </si>
  <si>
    <t>8.1</t>
  </si>
  <si>
    <t>8.2</t>
  </si>
  <si>
    <t>8.3</t>
  </si>
  <si>
    <t>8.4</t>
  </si>
  <si>
    <t>8.5</t>
  </si>
  <si>
    <t>8.6</t>
  </si>
  <si>
    <t>8.7</t>
  </si>
  <si>
    <t>8.8</t>
  </si>
  <si>
    <t>8.9</t>
  </si>
  <si>
    <t>8.10</t>
  </si>
  <si>
    <t>8.11</t>
  </si>
  <si>
    <t>8.12</t>
  </si>
  <si>
    <t>8.13</t>
  </si>
  <si>
    <t>8.14</t>
  </si>
  <si>
    <t>8.15</t>
  </si>
  <si>
    <t>8.16</t>
  </si>
  <si>
    <t>8.17</t>
  </si>
  <si>
    <t>8.18</t>
  </si>
  <si>
    <t>8.19</t>
  </si>
  <si>
    <t>8.20</t>
  </si>
  <si>
    <t>8.21</t>
  </si>
  <si>
    <t>8.22</t>
  </si>
  <si>
    <t>8.23</t>
  </si>
  <si>
    <t>8.24</t>
  </si>
  <si>
    <t>8.25</t>
  </si>
  <si>
    <t>8.26</t>
  </si>
  <si>
    <t>8.27</t>
  </si>
  <si>
    <t>8.28</t>
  </si>
  <si>
    <t>8.29</t>
  </si>
  <si>
    <t>8.30</t>
  </si>
  <si>
    <t>CURVA CURTA 90 GRAUS, PVC, SERIE NORMAL, ESGOTO PREDIAL, DN 100 MM, JUNTA ELÁSTICA, FORNECIDO E INSTALADO EM RAMAL DE DESCARGA OU RAMAL DE ESGOTO SANITÁRIO. AF_12/2014</t>
  </si>
  <si>
    <t>CURVA CURTA 90 GRAUS, PVC, SERIE NORMAL, ESGOTO PREDIAL, DN 40 MM, JUNTA SOLDÁVEL, FORNECIDO E INSTALADO EM RAMAL DE DESCARGA OU RAMAL DE ESGOTO SANITÁRIO. AF_12/2014</t>
  </si>
  <si>
    <t>JOELHO 45 GRAUS, PVC, SERIE NORMAL, ESGOTO PREDIAL, DN 40 MM, JUNTA SOLDÁVEL, FORNECIDO E INSTALADO EM RAMAL DE DESCARGA OU RAMAL DE ESGOTO SANITÁRIO. AF_12/2014</t>
  </si>
  <si>
    <t>JOELHO 90 GRAUS, PVC, SERIE NORMAL, ESGOTO PREDIAL, DN 40 MM, JUNTA SOLDÁVEL, FORNECIDO E INSTALADO EM RAMAL DE DESCARGA OU RAMAL DE ESGOTO SANITÁRIO. AF_12/2014</t>
  </si>
  <si>
    <t>JOELHO 90 GRAUS, PVC, SERIE NORMAL, ESGOTO PREDIAL, DN 50 MM, JUNTA ELÁSTICA, FORNECIDO E INSTALADO EM RAMAL DE DESCARGA OU RAMAL DE ESGOTO SANITÁRIO. AF_12/2014</t>
  </si>
  <si>
    <t>JOELHO 45 GRAUS, PVC, SERIE NORMAL, ESGOTO PREDIAL, DN 50 MM, JUNTA ELÁSTICA, FORNECIDO E INSTALADO EM RAMAL DE DESCARGA OU RAMAL DE ESGOTO SANITÁRIO. AF_12/2014</t>
  </si>
  <si>
    <t>JOELHO 90 GRAUS, PVC, SERIE NORMAL, ESGOTO PREDIAL, DN 75 MM, JUNTA ELÁSTICA, FORNECIDO E INSTALADO EM RAMAL DE DESCARGA OU RAMAL DE ESGOTO SANITÁRIO. AF_12/2014</t>
  </si>
  <si>
    <t>JOELHO 45 GRAUS, PVC, SERIE NORMAL, ESGOTO PREDIAL, DN 75 MM, JUNTA ELÁSTICA, FORNECIDO E INSTALADO EM RAMAL DE DESCARGA OU RAMAL DE ESGOTO SANITÁRIO. AF_12/2014</t>
  </si>
  <si>
    <t>JOELHO 45 GRAUS, PVC, SERIE NORMAL, ESGOTO PREDIAL, DN 100 MM, JUNTA ELÁSTICA, FORNECIDO E INSTALADO EM RAMAL DE DESCARGA OU RAMAL DE ESGOTO SANITÁRIO. AF_12/2014</t>
  </si>
  <si>
    <t>LUVA SIMPLES, PVC, SERIE NORMAL, ESGOTO PREDIAL, DN 100 MM, JUNTA ELÁSTICA, FORNECIDO E INSTALADO EM RAMAL DE DESCARGA OU RAMAL DE ESGOTO SANITÁRIO. AF_12/2014</t>
  </si>
  <si>
    <t>JUNÇÃO SIMPLES, PVC, SERIE NORMAL, ESGOTO PREDIAL, DN 50 X 50 MM, JUNTA ELÁSTICA, FORNECIDO E INSTALADO EM RAMAL DE DESCARGA OU RAMAL DE ESGOTO SANITÁRIO. AF_12/2014</t>
  </si>
  <si>
    <t>SIMPLES, PVC, SERIE NORMAL, ESGOTO PREDIAL, DN 100 X 100 MM, JUNTA ELÁSTICA, FORNECIDO E INSTALADO EM RAMAL DE DESCARGA OU RAMAL DE ESGOTO SANITÁRIO. AF_12/2014</t>
  </si>
  <si>
    <t>JUNÇÃO SIMPLES, PVC, SERIE NORMAL, ESGOTO PREDIAL, DN 40 MM, JUNTA SOLDÁVEL, FORNECIDO E INSTALADO EM RAMAL DE DESCARGA OU RAMAL DE ESGOTO SANITÁRIO. AF_12/2014</t>
  </si>
  <si>
    <t>TE, PVC, SERIE NORMAL, ESGOTO PREDIAL, DN 50 X 50 MM, JUNTA ELÁSTICA,FORNECIDO E INSTALADO EM RAMAL DE DESCARGA OU RAMAL DE ESGOTO SANITÁRIO. AF_12/2014</t>
  </si>
  <si>
    <t>CAIXA SIFONADA EM PVC COM GRELHA QUADRADA150 X 150 X 50 MM</t>
  </si>
  <si>
    <t>HID-SIF-005</t>
  </si>
  <si>
    <t>CAIXA SIFONADA EM PVC COM TAMPA CEGA 150 X 150 X 50 MM</t>
  </si>
  <si>
    <t>HID-SIF-030</t>
  </si>
  <si>
    <t>8.31</t>
  </si>
  <si>
    <t>8.32</t>
  </si>
  <si>
    <t>8.33</t>
  </si>
  <si>
    <t>8.34</t>
  </si>
  <si>
    <t>TUBO PVC, SERIE NORMAL, ESGOTO PREDIAL, DN 40 MM, FORNECIDO E INSTALADO EM RAMAL DE DESCARGA OU RAMAL DE ESGOTO SANITÁRIO. AF_12/2014</t>
  </si>
  <si>
    <t>TUBO PVC, SERIE NORMAL, ESGOTO PREDIAL, DN 50 MM, FORNECIDO E INSTALADO EM RAMAL DE DESCARGA OU RAMAL DE ESGOTO SANITÁRIO. AF_12/2014</t>
  </si>
  <si>
    <t>TUBO PVC, SERIE NORMAL, ESGOTO PREDIAL, DN 75 MM, FORNECIDO E INSTALADO EM RAMAL DE DESCARGA OU RAMAL DE ESGOTO SANITÁRIO. AF_12/2014</t>
  </si>
  <si>
    <t>TUBO PVC, SERIE NORMAL, ESGOTO PREDIAL, DN 100 MM, FORNECIDO E INSTALADO EM RAMAL DE DESCARGA OU RAMAL DE ESGOTO SANITÁRIO. AF_12/2014</t>
  </si>
  <si>
    <t>TERMINAL DE VENTILACAO, 50 MM, SERIE NORMAL, ESGOTO PREDIAL</t>
  </si>
  <si>
    <t>REDE DE PETECA COM MASTROS EM TUBO AÇO GALVANIZADO D = 76 MM</t>
  </si>
  <si>
    <t>EQP-ESP-025</t>
  </si>
  <si>
    <t>CJ</t>
  </si>
  <si>
    <t>12.2</t>
  </si>
  <si>
    <t>12.3</t>
  </si>
  <si>
    <t>PIN-ACR-045</t>
  </si>
  <si>
    <t>12.4</t>
  </si>
  <si>
    <t>12.5</t>
  </si>
  <si>
    <t>12.6</t>
  </si>
  <si>
    <t>PORTÃO DE FERRO PADRÃO, EM CHAPA (TIPO LAMBRI), COLOCADO COM CADEADO</t>
  </si>
  <si>
    <t>SER-POR-050</t>
  </si>
  <si>
    <t>CONCRETO FCK = 25MPA, TRAÇO 1:2,3:2,7 (CIMENTO/ AREIA MÉDIA/ BRITA 1)- PREPARO MECÂNICO COM BETONEIRA 400 L. AF_07/2016</t>
  </si>
  <si>
    <t>1.5</t>
  </si>
  <si>
    <t>ED-16660</t>
  </si>
  <si>
    <t>CONTRAPISO DESEMPENADO COM ARGAMASSA, TRAÇO 1:3 (CIMENTO E AREIA), ESP. 20MM</t>
  </si>
  <si>
    <t>PIS-CON-005</t>
  </si>
  <si>
    <t>4.4</t>
  </si>
  <si>
    <t>4.5</t>
  </si>
  <si>
    <t>COPASA</t>
  </si>
  <si>
    <t>LOCACAO DE ÁREAS ATÉ 5.000 M² - OBRAS</t>
  </si>
  <si>
    <t>PMP 002</t>
  </si>
  <si>
    <t>PMP 003</t>
  </si>
  <si>
    <t>PIN-ESM-035</t>
  </si>
  <si>
    <t>PINTURA ESMALTE EM ESTRUTURA METÁLICA, DUAS (2) DEMÃOS, INCLUSIVE UMA (1) DEMÃO FUNDO ANTICORROSIVO</t>
  </si>
  <si>
    <t>PMP 004</t>
  </si>
  <si>
    <t>EXECUÇÃO DE CANALETA E LIMPEZA GERAL</t>
  </si>
  <si>
    <t>2.3</t>
  </si>
  <si>
    <t>MEIO-FIO COM SARJETA, EXECUTADO C/EXTRUSORA (SARJETA 30X8CM MEIO-FIO 15X10CM X H=23CM), INCLUI ESCAVAÇÃO E ACERTO FAIXA 0,45M</t>
  </si>
  <si>
    <t>DRE-SAR-025</t>
  </si>
  <si>
    <t>4.6</t>
  </si>
  <si>
    <t>PEDREIRO COM ENCARGOS COMPLEMENTARES</t>
  </si>
  <si>
    <t>PMP</t>
  </si>
  <si>
    <t xml:space="preserve"> 003.1</t>
  </si>
  <si>
    <t>CANALETA DE CONTENÇÃO EM AÇO INOX 50X70 - ESP. 2MM</t>
  </si>
  <si>
    <t>EXECUÇÃO DE CANALETA EM LAJE</t>
  </si>
  <si>
    <t>4.7</t>
  </si>
  <si>
    <t>FORNECIMENTO E ASSENTAMENTO DE TUBO PVC RÍGIDO, DRENAGEM/PLUVIAL, PBV - SÉRIE NORMAL, DN 75 MM (3"), INCLUSIVE CONEXÕES</t>
  </si>
  <si>
    <t>DRE-TUB-010</t>
  </si>
  <si>
    <t>MOURÃO DE CONCRETO 3,00 X 0,13 X 0,13 M</t>
  </si>
  <si>
    <t>PLACA DE CONCRETO 1,50 X 0,30 X 0,03 M</t>
  </si>
  <si>
    <t>001</t>
  </si>
  <si>
    <t>002</t>
  </si>
  <si>
    <t>SUBSTITUIÇÃO DE PLACAS DE CONCRETO 1,50 X 0,30 X 0,03 M - FORNECIMENTO E INSTALAÇÃO</t>
  </si>
  <si>
    <t>88316</t>
  </si>
  <si>
    <t>SUBSTITUIÇÃO DE MOURÃO DE CONCRETO 3,00 X 0,13 X 0,13 M - FORNECIMENTO E INSTALAÇÃO</t>
  </si>
  <si>
    <t>FORNECIMENTO, FABRICAÇÃO, TRANSPORTE E MONTAGEM DE ESTRUTURA METÁLICA EM PERFIS SOLDADOS, INCLUSIVE PINTURA PRIMER</t>
  </si>
  <si>
    <t>EST-MET-010</t>
  </si>
  <si>
    <t>FORNECIMENTO E COLOCAÇÃO DE PLACA DE OBRA EM CHAPA GALVANIZADA #26, ESP. 0,45 MM, PLOTADA COM ADESIVO VINÍLICO, AFIXADA COM REBITES 4,8X40 MM, EM ESTRUTURA METÁLICA DE METALON 20X20 MM, ESP. 1,25 MM, INCLUSIVE SUPORTE EM EUCALIPTO AUTOCLAVADO PINTADO COM TINTA PVA DUAS (2) DEMÃOS (MODELO PMP)</t>
  </si>
  <si>
    <t>IMPERMEABILIZAÇÃO DE SUPERFÍCIE COM MANTA ASFÁLTICA, UMA CAMADA, INCLUSIVE APLICAÇÃO DE PRIMER ASFÁLTICO, E=4MM. AF_06/2018</t>
  </si>
  <si>
    <t>PINTURA ACRÍLICA PARA PISO EM QUADRAS ESPORTIVA, QUATRO (4) DEMÃOS - (AZUL - PISTA CAMINHADA / ATLETISMO)</t>
  </si>
  <si>
    <t>PINTURA ACRÍLICA PARA PISO EM QUADRAS ESPORTIVA, QUATRO (4) DEMÃOS - (CINZA - QUADRAS)</t>
  </si>
  <si>
    <t>PINTURA ACRÍLICA PARA PISO EM QUADRAS ESPORTIVA, QUATRO (4) DEMÃOS - (VERDE- QUADRAS)</t>
  </si>
  <si>
    <t>PINTURA ACRÍLICA PARA PISO EM QUADRAS ESPORTIVA, QUATRO (4) DEMÃOS - (BRANCO - QUADRAS)</t>
  </si>
  <si>
    <t>PINTURA ACRÍLICA PARA PISO EM QUADRAS ESPORTIVA, QUATRO (4) DEMÃOS - (BRANCO - PISTA CAMINHADA / ATLETISMO)</t>
  </si>
  <si>
    <t>18.10.02</t>
  </si>
  <si>
    <t>SUDECAP</t>
  </si>
  <si>
    <t>BANCO DE CONCRETO DE CONCRETO 0,30X1,50X0,40M</t>
  </si>
  <si>
    <t>ACO CA-25, 16,0 MM, BARRA LISA</t>
  </si>
  <si>
    <t>13.1</t>
  </si>
  <si>
    <t>13.2</t>
  </si>
  <si>
    <t>13.3</t>
  </si>
  <si>
    <t>13.4</t>
  </si>
  <si>
    <t>13.5</t>
  </si>
  <si>
    <t>13.6</t>
  </si>
  <si>
    <t>13.7</t>
  </si>
  <si>
    <t>13.8</t>
  </si>
  <si>
    <t>13.9</t>
  </si>
  <si>
    <t>VALOR TOTAL GERAL</t>
  </si>
  <si>
    <t>TINTA ACRÍLICA (TIPO: PREMIUM/ACABAMENTO: FOSCO)</t>
  </si>
  <si>
    <t>AJUDANTE DE PINTOR COM ENCARGOS COMPLEMENTARES</t>
  </si>
  <si>
    <t>MATED- 11448</t>
  </si>
  <si>
    <t>ED- 50365</t>
  </si>
  <si>
    <t>ED- 50382</t>
  </si>
  <si>
    <t>PINTOR COM ENCARGOS COMPLEMENTARES</t>
  </si>
  <si>
    <t>005</t>
  </si>
  <si>
    <t>APLICAÇÃO DE TEXTURA ROLADA</t>
  </si>
  <si>
    <t>PMP 005</t>
  </si>
  <si>
    <t>PINTURA ACRÍLICA EM PAREDE, DUAS (2) DEMÃOS - INCLUSIVE APLICAÇÃO DE TEXTURA ROLADA</t>
  </si>
  <si>
    <t>8.35</t>
  </si>
  <si>
    <t>PMP 006</t>
  </si>
  <si>
    <t>008</t>
  </si>
  <si>
    <t>ENCANADOR OU BOMBEIRO HIDRÁULICO COM ENCARGOS COMPLEMENTARES</t>
  </si>
  <si>
    <t>FORNECIMENTO E INSTALAÇÃO DE FOSSA SÉPTICA BIODIGESTOR EM POLIETILENO - 500 L</t>
  </si>
  <si>
    <t xml:space="preserve"> FOSSA SÉPTICA BIODIGESTOR EM POLIETILENO - 500 L (H=1,44 M / L= 0,95 M )</t>
  </si>
  <si>
    <t xml:space="preserve">MURO EXISTENTE / BICICLETARIO / BANCOS </t>
  </si>
  <si>
    <t>ASSENTAMENTO DE POSTE DE CONCRETO COM COMPRIMENTO NOMINAL DE 9 M, CARGA NOMINAL MENOR OU IGUAL A 1000 DAN, ENGASTAMENTO SIMPLES COM 1,5 M DE SOLO (NÃO INCLUI FORNECIMENTO). AF_11/2019</t>
  </si>
  <si>
    <t>13.10</t>
  </si>
  <si>
    <t>13.11</t>
  </si>
  <si>
    <t>13.12</t>
  </si>
  <si>
    <t>POSTE DE CONCRETO CIRCULAR, 400 KG, H = 9 M (NBR 8451)</t>
  </si>
  <si>
    <t>13.13</t>
  </si>
  <si>
    <t>13.14</t>
  </si>
  <si>
    <t>DISJUNTOR BIPOLAR TIPO DIN, CORRENTE NOMINAL DE 40A - FORNECIMENTO E INSTALAÇÃO. AF_10/2020</t>
  </si>
  <si>
    <t>13.15</t>
  </si>
  <si>
    <t>13.16</t>
  </si>
  <si>
    <t>DISJUNTOR BIPOLAR TIPO DIN, CORRENTE NOMINAL DE 20A - FORNECIMENTO E INSTALAÇÃO. AF_10/2020</t>
  </si>
  <si>
    <t>13.17</t>
  </si>
  <si>
    <t>ELETRODUTO FLEXÍVEL CORRUGADO, PEAD, DN 50 MM (1 1/2"), PARA CIRCUITO TERMINAIS, INSTALADO EM LAJE - FORNECIMENTO E INSTALAÇÃO. AF_12/2015</t>
  </si>
  <si>
    <t>CAIXA DE PASSAGEM, EMBUTIR 330X330 MM</t>
  </si>
  <si>
    <t>13.18</t>
  </si>
  <si>
    <t>13.19</t>
  </si>
  <si>
    <t>11.14.06</t>
  </si>
  <si>
    <t>REFLETO DE LED 200 W - FORNECIMENTO E INSTALAÇÃO</t>
  </si>
  <si>
    <t>13.20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</si>
</sst>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R$&quot;* #,##0.00_-;\-&quot;R$&quot;* #,##0.00_-;_-&quot;R$&quot;* &quot;-&quot;??_-;_-@_-"/>
    <numFmt numFmtId="43" formatCode="_-* #,##0.00_-;\-* #,##0.00_-;_-* &quot;-&quot;??_-;_-@_-"/>
    <numFmt numFmtId="164" formatCode="&quot;R$&quot;\ #,##0.00"/>
    <numFmt numFmtId="165" formatCode="_(&quot;R$ &quot;* #,##0.00_);_(&quot;R$ &quot;* \(#,##0.00\);_(&quot;R$ &quot;* &quot;-&quot;??_);_(@_)"/>
    <numFmt numFmtId="166" formatCode="0.0000%"/>
    <numFmt numFmtId="167" formatCode="_(* #,##0.00_);_(* \(#,##0.00\);_(* &quot;-&quot;??_);_(@_)"/>
    <numFmt numFmtId="168" formatCode="0.000000%"/>
    <numFmt numFmtId="169" formatCode="&quot;R$&quot;#,##0.00"/>
    <numFmt numFmtId="170" formatCode="0.00000"/>
    <numFmt numFmtId="171" formatCode="0.000%"/>
    <numFmt numFmtId="172" formatCode="0.00000000"/>
  </numFmts>
  <fonts count="61" x14ac:knownFonts="1">
    <font>
      <sz val="11"/>
      <color theme="1"/>
      <name val="Calibri"/>
      <family val="2"/>
      <scheme val="minor"/>
    </font>
    <font>
      <sz val="8"/>
      <color rgb="FF000000"/>
      <name val="Calibri"/>
      <family val="2"/>
      <scheme val="minor"/>
    </font>
    <font>
      <sz val="11"/>
      <color theme="1"/>
      <name val="Calibri"/>
      <family val="2"/>
      <scheme val="minor"/>
    </font>
    <font>
      <sz val="10"/>
      <color indexed="8"/>
      <name val="Arial"/>
      <family val="2"/>
    </font>
    <font>
      <b/>
      <sz val="10"/>
      <name val="Arial"/>
      <family val="2"/>
    </font>
    <font>
      <sz val="10"/>
      <name val="Calibri"/>
      <family val="2"/>
      <scheme val="minor"/>
    </font>
    <font>
      <b/>
      <sz val="10"/>
      <color rgb="FF000000"/>
      <name val="Calibri"/>
      <family val="2"/>
      <scheme val="minor"/>
    </font>
    <font>
      <sz val="10"/>
      <name val="Arial"/>
      <family val="2"/>
    </font>
    <font>
      <sz val="8"/>
      <name val="Arial"/>
      <family val="2"/>
    </font>
    <font>
      <sz val="10"/>
      <color rgb="FF000000"/>
      <name val="Calibri"/>
      <family val="2"/>
      <scheme val="minor"/>
    </font>
    <font>
      <b/>
      <sz val="11"/>
      <color indexed="8"/>
      <name val="Arial"/>
      <family val="2"/>
    </font>
    <font>
      <b/>
      <sz val="11"/>
      <color theme="1"/>
      <name val="Calibri"/>
      <family val="2"/>
      <scheme val="minor"/>
    </font>
    <font>
      <sz val="11"/>
      <name val="Calibri"/>
      <family val="2"/>
      <scheme val="minor"/>
    </font>
    <font>
      <sz val="8"/>
      <name val="Calibri"/>
      <family val="2"/>
      <scheme val="minor"/>
    </font>
    <font>
      <b/>
      <sz val="16"/>
      <color theme="1"/>
      <name val="Calibri"/>
      <family val="2"/>
      <scheme val="minor"/>
    </font>
    <font>
      <b/>
      <sz val="12"/>
      <name val="Arial"/>
      <family val="2"/>
    </font>
    <font>
      <b/>
      <sz val="11"/>
      <name val="Arial"/>
      <family val="2"/>
    </font>
    <font>
      <sz val="11"/>
      <color rgb="FF000000"/>
      <name val="Calibri"/>
      <family val="2"/>
      <scheme val="minor"/>
    </font>
    <font>
      <sz val="9"/>
      <color theme="1"/>
      <name val="Calibri"/>
      <family val="2"/>
      <scheme val="minor"/>
    </font>
    <font>
      <b/>
      <sz val="14"/>
      <name val="Arial"/>
      <family val="2"/>
    </font>
    <font>
      <sz val="10"/>
      <color indexed="9"/>
      <name val="Arial"/>
      <family val="2"/>
    </font>
    <font>
      <sz val="11"/>
      <name val="Arial"/>
      <family val="2"/>
    </font>
    <font>
      <sz val="12"/>
      <name val="Arial"/>
      <family val="2"/>
    </font>
    <font>
      <sz val="14"/>
      <name val="Arial"/>
      <family val="2"/>
    </font>
    <font>
      <sz val="14"/>
      <color indexed="9"/>
      <name val="Arial"/>
      <family val="2"/>
    </font>
    <font>
      <b/>
      <sz val="10"/>
      <color indexed="9"/>
      <name val="Arial"/>
      <family val="2"/>
    </font>
    <font>
      <b/>
      <sz val="11"/>
      <color indexed="12"/>
      <name val="Arial"/>
      <family val="2"/>
    </font>
    <font>
      <sz val="11"/>
      <color indexed="10"/>
      <name val="Arial"/>
      <family val="2"/>
    </font>
    <font>
      <sz val="11"/>
      <color indexed="12"/>
      <name val="Arial"/>
      <family val="2"/>
    </font>
    <font>
      <b/>
      <sz val="16"/>
      <name val="Arial"/>
      <family val="2"/>
    </font>
    <font>
      <sz val="10"/>
      <color indexed="8"/>
      <name val="Arial Narrow"/>
      <family val="2"/>
    </font>
    <font>
      <b/>
      <sz val="10"/>
      <color indexed="8"/>
      <name val="Arial Narrow"/>
      <family val="2"/>
    </font>
    <font>
      <b/>
      <sz val="10"/>
      <name val="Arial Narrow"/>
      <family val="2"/>
    </font>
    <font>
      <sz val="10"/>
      <name val="Arial Narrow"/>
      <family val="2"/>
    </font>
    <font>
      <b/>
      <sz val="12"/>
      <color rgb="FF000000"/>
      <name val="Arial Narrow"/>
      <family val="2"/>
    </font>
    <font>
      <b/>
      <sz val="18"/>
      <color indexed="8"/>
      <name val="Arial Narrow"/>
      <family val="2"/>
    </font>
    <font>
      <b/>
      <sz val="12"/>
      <color indexed="8"/>
      <name val="Arial Narrow"/>
      <family val="2"/>
    </font>
    <font>
      <b/>
      <sz val="12"/>
      <color theme="1"/>
      <name val="Arial Narrow"/>
      <family val="2"/>
    </font>
    <font>
      <sz val="12"/>
      <name val="Arial Narrow"/>
      <family val="2"/>
    </font>
    <font>
      <b/>
      <sz val="12"/>
      <name val="Arial Narrow"/>
      <family val="2"/>
    </font>
    <font>
      <sz val="11"/>
      <color theme="1"/>
      <name val="Arial Narrow"/>
      <family val="2"/>
    </font>
    <font>
      <sz val="9"/>
      <color theme="1"/>
      <name val="Arial Narrow"/>
      <family val="2"/>
    </font>
    <font>
      <b/>
      <sz val="18"/>
      <color rgb="FF000000"/>
      <name val="Arial Narrow"/>
      <family val="2"/>
    </font>
    <font>
      <sz val="8"/>
      <color indexed="8"/>
      <name val="Arial Narrow"/>
      <family val="2"/>
    </font>
    <font>
      <b/>
      <sz val="8"/>
      <name val="Arial Narrow"/>
      <family val="2"/>
    </font>
    <font>
      <b/>
      <sz val="8"/>
      <color rgb="FFFF0000"/>
      <name val="Arial Narrow"/>
      <family val="2"/>
    </font>
    <font>
      <sz val="8"/>
      <name val="Arial Narrow"/>
      <family val="2"/>
    </font>
    <font>
      <sz val="10"/>
      <color rgb="FF000000"/>
      <name val="Arial Narrow"/>
      <family val="2"/>
    </font>
    <font>
      <sz val="12"/>
      <color theme="1"/>
      <name val="Arial Narrow"/>
      <family val="2"/>
    </font>
    <font>
      <sz val="12"/>
      <color indexed="8"/>
      <name val="Arial Narrow"/>
      <family val="2"/>
    </font>
    <font>
      <sz val="9"/>
      <name val="Arial Narrow"/>
      <family val="2"/>
    </font>
    <font>
      <b/>
      <sz val="12"/>
      <color indexed="8"/>
      <name val="Arial"/>
      <family val="2"/>
      <charset val="1"/>
    </font>
    <font>
      <sz val="12"/>
      <color indexed="8"/>
      <name val="Arial"/>
      <family val="2"/>
      <charset val="1"/>
    </font>
    <font>
      <sz val="10"/>
      <name val="Arial"/>
      <family val="2"/>
      <charset val="1"/>
    </font>
    <font>
      <b/>
      <i/>
      <sz val="12"/>
      <color indexed="8"/>
      <name val="Arial"/>
      <family val="2"/>
      <charset val="1"/>
    </font>
    <font>
      <sz val="12"/>
      <name val="Arial"/>
      <family val="2"/>
      <charset val="1"/>
    </font>
    <font>
      <sz val="8"/>
      <color theme="1"/>
      <name val="Arial Narrow"/>
      <family val="2"/>
    </font>
    <font>
      <b/>
      <sz val="8"/>
      <name val="Arial"/>
      <family val="2"/>
    </font>
    <font>
      <sz val="8"/>
      <name val="Arial"/>
      <family val="2"/>
      <charset val="1"/>
    </font>
    <font>
      <sz val="10"/>
      <color theme="1"/>
      <name val="Arial Narrow"/>
      <family val="2"/>
    </font>
    <font>
      <b/>
      <sz val="12"/>
      <color rgb="FFFF0000"/>
      <name val="Arial Narrow"/>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
      <patternFill patternType="solid">
        <fgColor indexed="22"/>
        <bgColor indexed="64"/>
      </patternFill>
    </fill>
    <fill>
      <patternFill patternType="gray0625">
        <fgColor indexed="15"/>
        <bgColor indexed="9"/>
      </patternFill>
    </fill>
    <fill>
      <patternFill patternType="solid">
        <fgColor indexed="22"/>
        <bgColor indexed="31"/>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9">
    <xf numFmtId="0" fontId="0" fillId="0" borderId="0"/>
    <xf numFmtId="44" fontId="2" fillId="0" borderId="0" applyFont="0" applyFill="0" applyBorder="0" applyAlignment="0" applyProtection="0"/>
    <xf numFmtId="9" fontId="2"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0" fontId="7" fillId="0" borderId="0"/>
    <xf numFmtId="0" fontId="7" fillId="0" borderId="0"/>
    <xf numFmtId="9" fontId="53" fillId="0" borderId="0" applyFill="0" applyBorder="0" applyAlignment="0" applyProtection="0"/>
    <xf numFmtId="0" fontId="53" fillId="0" borderId="0"/>
  </cellStyleXfs>
  <cellXfs count="398">
    <xf numFmtId="0" fontId="0" fillId="0" borderId="0" xfId="0"/>
    <xf numFmtId="0" fontId="0" fillId="0" borderId="0" xfId="0"/>
    <xf numFmtId="0" fontId="0" fillId="0" borderId="0" xfId="0" applyAlignment="1">
      <alignment horizontal="center"/>
    </xf>
    <xf numFmtId="0" fontId="0" fillId="0" borderId="0" xfId="0" applyAlignment="1">
      <alignment horizontal="right"/>
    </xf>
    <xf numFmtId="0" fontId="1" fillId="0" borderId="1" xfId="0" applyFont="1" applyBorder="1"/>
    <xf numFmtId="0" fontId="1" fillId="0" borderId="1" xfId="0" applyFont="1" applyBorder="1" applyAlignment="1">
      <alignment wrapText="1"/>
    </xf>
    <xf numFmtId="0" fontId="1" fillId="0" borderId="2" xfId="0" applyFont="1" applyBorder="1" applyAlignment="1">
      <alignment horizontal="center"/>
    </xf>
    <xf numFmtId="0" fontId="1" fillId="0" borderId="1" xfId="0" applyFont="1" applyBorder="1" applyAlignment="1">
      <alignment vertical="center" wrapText="1"/>
    </xf>
    <xf numFmtId="0" fontId="3" fillId="0" borderId="0" xfId="0" applyFont="1"/>
    <xf numFmtId="9" fontId="0" fillId="0" borderId="0" xfId="0" applyNumberFormat="1"/>
    <xf numFmtId="2" fontId="9" fillId="0" borderId="1" xfId="0" applyNumberFormat="1" applyFont="1" applyBorder="1" applyAlignment="1">
      <alignment horizontal="center" vertical="center"/>
    </xf>
    <xf numFmtId="0" fontId="0" fillId="0" borderId="0" xfId="0" applyAlignment="1"/>
    <xf numFmtId="0" fontId="9" fillId="0" borderId="1" xfId="0" applyFont="1" applyBorder="1" applyAlignment="1">
      <alignment horizontal="center"/>
    </xf>
    <xf numFmtId="0" fontId="9" fillId="0" borderId="1" xfId="0" applyFont="1" applyBorder="1" applyAlignment="1">
      <alignment horizontal="center" vertical="center"/>
    </xf>
    <xf numFmtId="0" fontId="1" fillId="0" borderId="2" xfId="0" applyFont="1" applyBorder="1" applyAlignment="1">
      <alignment horizontal="center" vertical="center"/>
    </xf>
    <xf numFmtId="44" fontId="0" fillId="0" borderId="0" xfId="0" applyNumberFormat="1"/>
    <xf numFmtId="0" fontId="12" fillId="0" borderId="0" xfId="0" applyFont="1"/>
    <xf numFmtId="0" fontId="13" fillId="0" borderId="1" xfId="0" applyFont="1" applyBorder="1" applyAlignment="1">
      <alignment vertical="center" wrapText="1"/>
    </xf>
    <xf numFmtId="0" fontId="5" fillId="0" borderId="1" xfId="0" applyFont="1" applyBorder="1" applyAlignment="1">
      <alignment horizontal="center" vertical="center"/>
    </xf>
    <xf numFmtId="0" fontId="11" fillId="0" borderId="0" xfId="0" applyFont="1"/>
    <xf numFmtId="0" fontId="0" fillId="5" borderId="0" xfId="0" applyFill="1"/>
    <xf numFmtId="0" fontId="11" fillId="5" borderId="0" xfId="0" applyFont="1" applyFill="1"/>
    <xf numFmtId="0" fontId="11" fillId="5" borderId="1" xfId="0" applyFont="1" applyFill="1" applyBorder="1" applyAlignment="1">
      <alignment horizont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4" xfId="0" applyFont="1" applyFill="1" applyBorder="1" applyAlignment="1">
      <alignment horizontal="center"/>
    </xf>
    <xf numFmtId="0" fontId="11" fillId="5" borderId="17" xfId="0" applyFont="1" applyFill="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center"/>
    </xf>
    <xf numFmtId="0" fontId="13" fillId="0" borderId="1" xfId="0" applyFont="1" applyBorder="1" applyAlignment="1">
      <alignment horizontal="center" vertical="center"/>
    </xf>
    <xf numFmtId="0" fontId="6" fillId="5" borderId="1" xfId="0" applyFont="1" applyFill="1" applyBorder="1" applyAlignment="1">
      <alignment horizontal="center"/>
    </xf>
    <xf numFmtId="0" fontId="6" fillId="5" borderId="1" xfId="0" applyFont="1" applyFill="1" applyBorder="1" applyAlignment="1">
      <alignment horizontal="right"/>
    </xf>
    <xf numFmtId="0" fontId="11" fillId="5" borderId="2" xfId="0" applyFont="1" applyFill="1" applyBorder="1" applyAlignment="1">
      <alignment horizontal="center"/>
    </xf>
    <xf numFmtId="0" fontId="1" fillId="0" borderId="4" xfId="0" applyFont="1" applyBorder="1" applyAlignment="1">
      <alignment horizontal="center"/>
    </xf>
    <xf numFmtId="0" fontId="1" fillId="0" borderId="21" xfId="0" applyFont="1" applyBorder="1" applyAlignment="1">
      <alignment horizontal="center"/>
    </xf>
    <xf numFmtId="0" fontId="1" fillId="0" borderId="21" xfId="0" applyFont="1" applyBorder="1"/>
    <xf numFmtId="0" fontId="0" fillId="5" borderId="20" xfId="0" applyFill="1" applyBorder="1" applyAlignment="1">
      <alignment horizontal="center" wrapText="1"/>
    </xf>
    <xf numFmtId="0" fontId="11" fillId="5" borderId="22" xfId="0" applyFont="1" applyFill="1" applyBorder="1" applyAlignment="1">
      <alignment horizontal="center" wrapText="1"/>
    </xf>
    <xf numFmtId="0" fontId="0" fillId="0" borderId="3" xfId="0" applyBorder="1" applyAlignment="1">
      <alignment horizontal="center" wrapText="1"/>
    </xf>
    <xf numFmtId="0" fontId="11" fillId="5" borderId="3" xfId="0" applyFont="1" applyFill="1" applyBorder="1" applyAlignment="1">
      <alignment horizontal="center" wrapText="1"/>
    </xf>
    <xf numFmtId="0" fontId="0" fillId="5" borderId="3" xfId="0" applyFill="1" applyBorder="1" applyAlignment="1">
      <alignment horizontal="center" wrapText="1"/>
    </xf>
    <xf numFmtId="0" fontId="0" fillId="0" borderId="5" xfId="0" applyBorder="1" applyAlignment="1">
      <alignment horizontal="center" wrapText="1"/>
    </xf>
    <xf numFmtId="0" fontId="0" fillId="0" borderId="0" xfId="0" applyAlignment="1">
      <alignment horizont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7" fillId="0" borderId="0" xfId="0" applyFont="1" applyBorder="1" applyAlignment="1">
      <alignment wrapText="1"/>
    </xf>
    <xf numFmtId="0" fontId="20" fillId="0" borderId="0" xfId="0" applyFont="1" applyBorder="1" applyAlignment="1">
      <alignment wrapText="1"/>
    </xf>
    <xf numFmtId="0" fontId="22" fillId="0" borderId="0" xfId="0" applyFont="1" applyBorder="1" applyAlignment="1">
      <alignment horizontal="left" wrapText="1"/>
    </xf>
    <xf numFmtId="165" fontId="7" fillId="0" borderId="0" xfId="0" applyNumberFormat="1" applyFont="1" applyBorder="1" applyAlignment="1">
      <alignment wrapText="1"/>
    </xf>
    <xf numFmtId="0" fontId="23" fillId="0" borderId="0" xfId="0" applyFont="1" applyBorder="1" applyAlignment="1">
      <alignment wrapText="1"/>
    </xf>
    <xf numFmtId="4" fontId="24" fillId="0" borderId="0" xfId="0" applyNumberFormat="1" applyFont="1" applyBorder="1" applyAlignment="1">
      <alignment wrapText="1"/>
    </xf>
    <xf numFmtId="0" fontId="20" fillId="0" borderId="0" xfId="0" applyFont="1" applyFill="1" applyBorder="1" applyAlignment="1">
      <alignment wrapText="1"/>
    </xf>
    <xf numFmtId="0" fontId="7" fillId="0" borderId="0" xfId="0" applyFont="1" applyFill="1" applyBorder="1" applyAlignment="1">
      <alignment wrapText="1"/>
    </xf>
    <xf numFmtId="0" fontId="4" fillId="6" borderId="1" xfId="0" applyFont="1" applyFill="1" applyBorder="1" applyAlignment="1">
      <alignment horizontal="center" wrapText="1"/>
    </xf>
    <xf numFmtId="0" fontId="4" fillId="6" borderId="1" xfId="0" applyFont="1" applyFill="1" applyBorder="1" applyAlignment="1">
      <alignment horizontal="left" wrapText="1"/>
    </xf>
    <xf numFmtId="0" fontId="4" fillId="6" borderId="1" xfId="0" applyFont="1" applyFill="1" applyBorder="1" applyAlignment="1">
      <alignment horizontal="center" vertical="center" wrapText="1"/>
    </xf>
    <xf numFmtId="0" fontId="22" fillId="0" borderId="0" xfId="0" applyFont="1" applyBorder="1" applyAlignment="1">
      <alignment wrapText="1"/>
    </xf>
    <xf numFmtId="166" fontId="20" fillId="0" borderId="0" xfId="0" applyNumberFormat="1" applyFont="1" applyFill="1" applyBorder="1" applyAlignment="1">
      <alignment wrapText="1"/>
    </xf>
    <xf numFmtId="167" fontId="7" fillId="0" borderId="0" xfId="4" applyNumberFormat="1" applyFont="1" applyFill="1" applyBorder="1" applyAlignment="1">
      <alignment wrapText="1"/>
    </xf>
    <xf numFmtId="0" fontId="4" fillId="6" borderId="1" xfId="0" applyFont="1" applyFill="1" applyBorder="1" applyAlignment="1" applyProtection="1">
      <alignment horizontal="center" vertical="center"/>
      <protection hidden="1"/>
    </xf>
    <xf numFmtId="0" fontId="4" fillId="6" borderId="1" xfId="0" applyFont="1" applyFill="1" applyBorder="1" applyAlignment="1" applyProtection="1">
      <alignment horizontal="justify" vertical="center"/>
      <protection hidden="1"/>
    </xf>
    <xf numFmtId="44" fontId="4" fillId="6" borderId="1" xfId="1" applyFont="1" applyFill="1" applyBorder="1" applyAlignment="1">
      <alignment horizontal="right" vertical="center" wrapText="1" indent="1"/>
    </xf>
    <xf numFmtId="0" fontId="22" fillId="0" borderId="0" xfId="0" applyFont="1" applyBorder="1" applyAlignment="1">
      <alignment horizontal="center" vertical="center" wrapText="1"/>
    </xf>
    <xf numFmtId="0" fontId="7" fillId="7" borderId="0" xfId="0" applyFont="1" applyFill="1" applyAlignment="1">
      <alignment horizontal="center" vertical="center"/>
    </xf>
    <xf numFmtId="4" fontId="25"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wrapText="1"/>
    </xf>
    <xf numFmtId="0" fontId="4" fillId="0" borderId="10" xfId="0" applyFont="1" applyBorder="1" applyAlignment="1">
      <alignment wrapText="1"/>
    </xf>
    <xf numFmtId="44" fontId="7" fillId="0" borderId="1" xfId="1" applyFont="1" applyFill="1" applyBorder="1" applyAlignment="1">
      <alignment vertical="center" wrapText="1"/>
    </xf>
    <xf numFmtId="0" fontId="7" fillId="0" borderId="1" xfId="0" applyFont="1" applyFill="1" applyBorder="1" applyAlignment="1">
      <alignment horizontal="center" vertical="center" wrapText="1"/>
    </xf>
    <xf numFmtId="168" fontId="22" fillId="0" borderId="0" xfId="2" applyNumberFormat="1" applyFont="1" applyFill="1" applyBorder="1" applyAlignment="1">
      <alignment wrapText="1"/>
    </xf>
    <xf numFmtId="0" fontId="22" fillId="0" borderId="0" xfId="0" applyFont="1" applyFill="1" applyBorder="1" applyAlignment="1">
      <alignment wrapText="1"/>
    </xf>
    <xf numFmtId="0" fontId="4" fillId="0" borderId="1" xfId="0" applyFont="1" applyBorder="1" applyAlignment="1">
      <alignment wrapText="1"/>
    </xf>
    <xf numFmtId="4" fontId="22" fillId="0" borderId="0" xfId="0" applyNumberFormat="1" applyFont="1" applyBorder="1" applyAlignment="1">
      <alignment wrapText="1"/>
    </xf>
    <xf numFmtId="0" fontId="4" fillId="2" borderId="11" xfId="0" applyFont="1" applyFill="1" applyBorder="1" applyAlignment="1" applyProtection="1">
      <alignment vertical="center"/>
      <protection hidden="1"/>
    </xf>
    <xf numFmtId="0" fontId="7" fillId="2" borderId="7" xfId="0" applyFont="1" applyFill="1" applyBorder="1" applyAlignment="1" applyProtection="1">
      <alignment horizontal="center" vertical="center"/>
      <protection hidden="1"/>
    </xf>
    <xf numFmtId="0" fontId="4" fillId="2" borderId="8" xfId="0" applyFont="1" applyFill="1" applyBorder="1" applyAlignment="1">
      <alignment wrapText="1"/>
    </xf>
    <xf numFmtId="4" fontId="7" fillId="2" borderId="1" xfId="0" applyNumberFormat="1" applyFont="1" applyFill="1" applyBorder="1" applyAlignment="1">
      <alignment vertical="center" wrapText="1"/>
    </xf>
    <xf numFmtId="167" fontId="7" fillId="2" borderId="1" xfId="4" applyNumberFormat="1" applyFont="1" applyFill="1" applyBorder="1" applyAlignment="1">
      <alignment vertical="center" wrapText="1"/>
    </xf>
    <xf numFmtId="0" fontId="7" fillId="2" borderId="1" xfId="0" applyFont="1" applyFill="1" applyBorder="1" applyAlignment="1">
      <alignment horizontal="center" vertical="center" wrapText="1"/>
    </xf>
    <xf numFmtId="165" fontId="16" fillId="6" borderId="1" xfId="0" applyNumberFormat="1" applyFont="1" applyFill="1" applyBorder="1" applyAlignment="1">
      <alignment horizontal="center" vertical="center" wrapText="1"/>
    </xf>
    <xf numFmtId="10" fontId="21" fillId="0" borderId="1" xfId="2" applyNumberFormat="1" applyFont="1" applyFill="1" applyBorder="1" applyAlignment="1">
      <alignment horizontal="center" vertical="center" wrapText="1"/>
    </xf>
    <xf numFmtId="10" fontId="21" fillId="0" borderId="1" xfId="0" applyNumberFormat="1" applyFont="1" applyFill="1" applyBorder="1" applyAlignment="1">
      <alignment horizontal="center" wrapText="1"/>
    </xf>
    <xf numFmtId="0" fontId="4" fillId="0" borderId="13" xfId="0" applyFont="1" applyFill="1" applyBorder="1" applyAlignment="1" applyProtection="1">
      <alignment vertical="center"/>
      <protection hidden="1"/>
    </xf>
    <xf numFmtId="49" fontId="10" fillId="0" borderId="0" xfId="0" applyNumberFormat="1" applyFont="1" applyFill="1" applyBorder="1" applyAlignment="1">
      <alignment horizontal="right" wrapText="1"/>
    </xf>
    <xf numFmtId="0" fontId="26" fillId="0" borderId="0" xfId="0" applyFont="1" applyFill="1" applyBorder="1" applyAlignment="1">
      <alignment horizontal="left" wrapText="1"/>
    </xf>
    <xf numFmtId="10" fontId="27" fillId="0" borderId="0" xfId="0" applyNumberFormat="1" applyFont="1" applyFill="1" applyBorder="1" applyAlignment="1">
      <alignment horizontal="center" wrapText="1"/>
    </xf>
    <xf numFmtId="169" fontId="28" fillId="0" borderId="0" xfId="0" applyNumberFormat="1" applyFont="1" applyFill="1" applyBorder="1" applyAlignment="1">
      <alignment horizontal="centerContinuous" wrapText="1"/>
    </xf>
    <xf numFmtId="10" fontId="28" fillId="0" borderId="12" xfId="0" applyNumberFormat="1" applyFont="1" applyFill="1" applyBorder="1" applyAlignment="1">
      <alignment horizontal="centerContinuous" wrapText="1"/>
    </xf>
    <xf numFmtId="0" fontId="21" fillId="0" borderId="12" xfId="0" applyFont="1" applyFill="1" applyBorder="1" applyAlignment="1">
      <alignment wrapText="1"/>
    </xf>
    <xf numFmtId="0" fontId="28" fillId="0" borderId="0" xfId="0" applyFont="1" applyFill="1" applyBorder="1" applyAlignment="1">
      <alignment horizontal="right" wrapText="1"/>
    </xf>
    <xf numFmtId="0" fontId="21" fillId="0" borderId="0" xfId="0" applyFont="1" applyFill="1" applyBorder="1" applyAlignment="1">
      <alignment wrapText="1"/>
    </xf>
    <xf numFmtId="0" fontId="4" fillId="0" borderId="11" xfId="0" applyFont="1" applyFill="1" applyBorder="1" applyAlignment="1" applyProtection="1">
      <alignment vertical="center"/>
      <protection hidden="1"/>
    </xf>
    <xf numFmtId="0" fontId="21" fillId="0" borderId="16" xfId="0" applyFont="1" applyFill="1" applyBorder="1" applyAlignment="1">
      <alignment horizontal="right" wrapText="1"/>
    </xf>
    <xf numFmtId="0" fontId="21" fillId="0" borderId="16" xfId="0" applyFont="1" applyFill="1" applyBorder="1" applyAlignment="1">
      <alignment horizontal="left" wrapText="1"/>
    </xf>
    <xf numFmtId="0" fontId="21" fillId="0" borderId="9" xfId="0" applyFont="1" applyFill="1" applyBorder="1" applyAlignment="1">
      <alignment wrapText="1"/>
    </xf>
    <xf numFmtId="0" fontId="12" fillId="0" borderId="1" xfId="0" applyFont="1" applyBorder="1" applyAlignment="1">
      <alignment horizontal="center" vertical="center"/>
    </xf>
    <xf numFmtId="0" fontId="13" fillId="0" borderId="2" xfId="0" applyFont="1" applyBorder="1" applyAlignment="1">
      <alignment horizontal="center" vertical="center"/>
    </xf>
    <xf numFmtId="2" fontId="12" fillId="0" borderId="1" xfId="0" applyNumberFormat="1" applyFont="1" applyBorder="1" applyAlignment="1">
      <alignment horizontal="center" vertical="center"/>
    </xf>
    <xf numFmtId="0" fontId="12" fillId="0" borderId="3" xfId="0" applyFont="1" applyBorder="1" applyAlignment="1">
      <alignment horizontal="center" vertical="center" wrapText="1"/>
    </xf>
    <xf numFmtId="0" fontId="3" fillId="0" borderId="0" xfId="0" applyFont="1" applyAlignment="1">
      <alignment wrapText="1"/>
    </xf>
    <xf numFmtId="0" fontId="0" fillId="0" borderId="0" xfId="0" applyAlignment="1">
      <alignment horizontal="center"/>
    </xf>
    <xf numFmtId="0" fontId="37"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8" fillId="0" borderId="1" xfId="0" applyFont="1" applyBorder="1" applyAlignment="1">
      <alignment horizontal="center" vertical="center"/>
    </xf>
    <xf numFmtId="44" fontId="38" fillId="3" borderId="1" xfId="1" applyFont="1" applyFill="1" applyBorder="1" applyAlignment="1">
      <alignment vertical="center"/>
    </xf>
    <xf numFmtId="0" fontId="38" fillId="0" borderId="1" xfId="0" applyFont="1" applyFill="1" applyBorder="1" applyAlignment="1">
      <alignment horizontal="center" vertical="center"/>
    </xf>
    <xf numFmtId="0" fontId="38" fillId="0" borderId="1" xfId="0" applyFont="1" applyBorder="1" applyAlignment="1">
      <alignment horizontal="left" vertical="top" wrapText="1"/>
    </xf>
    <xf numFmtId="2" fontId="38" fillId="0" borderId="1" xfId="0" applyNumberFormat="1" applyFont="1" applyBorder="1" applyAlignment="1">
      <alignment horizontal="center" vertical="center"/>
    </xf>
    <xf numFmtId="44" fontId="38" fillId="0" borderId="1" xfId="1" applyFont="1" applyBorder="1" applyAlignment="1">
      <alignment vertical="center"/>
    </xf>
    <xf numFmtId="44" fontId="38" fillId="0" borderId="1" xfId="1" applyFont="1" applyBorder="1" applyAlignment="1">
      <alignment horizontal="center" vertical="center"/>
    </xf>
    <xf numFmtId="0" fontId="38" fillId="0" borderId="1" xfId="0" applyFont="1" applyBorder="1" applyAlignment="1">
      <alignment horizontal="left" wrapText="1"/>
    </xf>
    <xf numFmtId="0" fontId="39" fillId="2" borderId="1" xfId="0" applyFont="1" applyFill="1" applyBorder="1" applyAlignment="1">
      <alignment horizontal="center"/>
    </xf>
    <xf numFmtId="0" fontId="39" fillId="2" borderId="1" xfId="0" applyFont="1" applyFill="1" applyBorder="1" applyAlignment="1">
      <alignment horizontal="center" vertical="center" wrapText="1"/>
    </xf>
    <xf numFmtId="0" fontId="38" fillId="0" borderId="1" xfId="0" applyFont="1" applyBorder="1" applyAlignment="1">
      <alignment wrapText="1"/>
    </xf>
    <xf numFmtId="0" fontId="37" fillId="2" borderId="1" xfId="0" applyFont="1" applyFill="1" applyBorder="1" applyAlignment="1"/>
    <xf numFmtId="0" fontId="37" fillId="2" borderId="8" xfId="0" applyFont="1" applyFill="1" applyBorder="1" applyAlignment="1">
      <alignment horizontal="center" vertical="center"/>
    </xf>
    <xf numFmtId="0" fontId="37" fillId="2" borderId="1" xfId="0" applyFont="1" applyFill="1" applyBorder="1" applyAlignment="1">
      <alignment horizontal="center" vertical="center" wrapText="1"/>
    </xf>
    <xf numFmtId="0" fontId="29" fillId="3" borderId="0" xfId="0" applyFont="1" applyFill="1" applyBorder="1" applyAlignment="1">
      <alignment vertical="center" wrapText="1"/>
    </xf>
    <xf numFmtId="0" fontId="41" fillId="3" borderId="0" xfId="0" applyFont="1" applyFill="1" applyBorder="1" applyAlignment="1"/>
    <xf numFmtId="49" fontId="36" fillId="4" borderId="1" xfId="0" applyNumberFormat="1" applyFont="1" applyFill="1" applyBorder="1" applyAlignment="1">
      <alignment horizontal="center" vertical="top" wrapText="1"/>
    </xf>
    <xf numFmtId="49" fontId="36" fillId="4" borderId="1" xfId="0" applyNumberFormat="1" applyFont="1" applyFill="1" applyBorder="1" applyAlignment="1">
      <alignment horizontal="center" vertical="center" wrapText="1"/>
    </xf>
    <xf numFmtId="0" fontId="48" fillId="0" borderId="1" xfId="0" applyFont="1" applyBorder="1" applyAlignment="1">
      <alignment horizontal="center" vertical="center"/>
    </xf>
    <xf numFmtId="0" fontId="38" fillId="3" borderId="1" xfId="0" applyFont="1" applyFill="1" applyBorder="1" applyAlignment="1">
      <alignment horizontal="center" vertical="center"/>
    </xf>
    <xf numFmtId="0" fontId="39" fillId="4" borderId="1" xfId="0" applyFont="1" applyFill="1" applyBorder="1" applyAlignment="1">
      <alignment horizontal="center" vertical="center"/>
    </xf>
    <xf numFmtId="49" fontId="49" fillId="4" borderId="1" xfId="0" applyNumberFormat="1" applyFont="1" applyFill="1" applyBorder="1" applyAlignment="1">
      <alignment horizontal="left" vertical="top" wrapText="1"/>
    </xf>
    <xf numFmtId="10" fontId="49" fillId="4" borderId="1" xfId="0" applyNumberFormat="1" applyFont="1" applyFill="1" applyBorder="1" applyAlignment="1">
      <alignment horizontal="center" vertical="center" wrapText="1"/>
    </xf>
    <xf numFmtId="49" fontId="49" fillId="4" borderId="1" xfId="0" applyNumberFormat="1" applyFont="1" applyFill="1" applyBorder="1" applyAlignment="1">
      <alignment horizontal="left" vertical="center" wrapText="1"/>
    </xf>
    <xf numFmtId="44" fontId="49" fillId="4" borderId="1" xfId="1" applyFont="1" applyFill="1" applyBorder="1" applyAlignment="1">
      <alignment horizontal="center" vertical="center" wrapText="1"/>
    </xf>
    <xf numFmtId="49" fontId="49" fillId="4" borderId="1" xfId="0" applyNumberFormat="1" applyFont="1" applyFill="1" applyBorder="1" applyAlignment="1">
      <alignment vertical="top" wrapText="1"/>
    </xf>
    <xf numFmtId="10" fontId="36" fillId="4" borderId="1" xfId="2" applyNumberFormat="1" applyFont="1" applyFill="1" applyBorder="1" applyAlignment="1">
      <alignment horizontal="center" vertical="center" wrapText="1"/>
    </xf>
    <xf numFmtId="10" fontId="49" fillId="0" borderId="1" xfId="0" applyNumberFormat="1" applyFont="1" applyFill="1" applyBorder="1" applyAlignment="1">
      <alignment horizontal="center" vertical="center" wrapText="1"/>
    </xf>
    <xf numFmtId="44" fontId="49" fillId="0" borderId="1" xfId="1" applyFont="1" applyFill="1" applyBorder="1" applyAlignment="1">
      <alignment horizontal="center" vertical="center" wrapText="1"/>
    </xf>
    <xf numFmtId="10" fontId="36" fillId="0" borderId="1" xfId="2" applyNumberFormat="1" applyFont="1" applyFill="1" applyBorder="1" applyAlignment="1">
      <alignment horizontal="center" vertical="center" wrapText="1"/>
    </xf>
    <xf numFmtId="164" fontId="36" fillId="0" borderId="1" xfId="0" applyNumberFormat="1" applyFont="1" applyFill="1" applyBorder="1" applyAlignment="1">
      <alignment horizontal="center" vertical="center" wrapText="1"/>
    </xf>
    <xf numFmtId="0" fontId="40" fillId="0" borderId="0" xfId="0" applyFont="1" applyFill="1" applyBorder="1"/>
    <xf numFmtId="0" fontId="29" fillId="0" borderId="0" xfId="0" applyFont="1" applyFill="1" applyBorder="1" applyAlignment="1">
      <alignment vertical="center" wrapText="1"/>
    </xf>
    <xf numFmtId="0" fontId="0" fillId="0" borderId="0" xfId="0" applyFill="1" applyBorder="1"/>
    <xf numFmtId="0" fontId="0" fillId="0" borderId="0" xfId="0" applyFill="1" applyBorder="1" applyAlignment="1">
      <alignment wrapText="1"/>
    </xf>
    <xf numFmtId="0" fontId="32" fillId="3" borderId="0" xfId="0" applyFont="1" applyFill="1" applyBorder="1" applyAlignment="1">
      <alignment wrapText="1"/>
    </xf>
    <xf numFmtId="0" fontId="40" fillId="3" borderId="0" xfId="0" applyFont="1" applyFill="1" applyBorder="1"/>
    <xf numFmtId="0" fontId="40" fillId="3" borderId="0" xfId="0" applyFont="1" applyFill="1" applyBorder="1" applyAlignment="1">
      <alignment vertical="center"/>
    </xf>
    <xf numFmtId="0" fontId="43" fillId="3" borderId="0" xfId="0" applyFont="1" applyFill="1" applyBorder="1" applyAlignment="1">
      <alignment horizontal="center" vertical="center"/>
    </xf>
    <xf numFmtId="0" fontId="40" fillId="3" borderId="0" xfId="0" applyFont="1" applyFill="1" applyBorder="1" applyAlignment="1">
      <alignment wrapText="1"/>
    </xf>
    <xf numFmtId="0" fontId="46" fillId="3" borderId="0" xfId="0" applyFont="1" applyFill="1" applyBorder="1" applyAlignment="1">
      <alignment vertical="center"/>
    </xf>
    <xf numFmtId="0" fontId="0" fillId="3" borderId="0" xfId="0" applyFill="1" applyBorder="1"/>
    <xf numFmtId="0" fontId="0" fillId="3" borderId="0" xfId="0" applyFill="1" applyBorder="1" applyAlignment="1">
      <alignment horizontal="right"/>
    </xf>
    <xf numFmtId="170" fontId="37" fillId="2" borderId="1" xfId="0" applyNumberFormat="1" applyFont="1" applyFill="1" applyBorder="1" applyAlignment="1">
      <alignment horizontal="center" vertical="center"/>
    </xf>
    <xf numFmtId="170" fontId="38" fillId="0" borderId="1" xfId="0" applyNumberFormat="1" applyFont="1" applyBorder="1" applyAlignment="1">
      <alignment horizontal="center" vertical="center"/>
    </xf>
    <xf numFmtId="0" fontId="38" fillId="0" borderId="1" xfId="0" applyFont="1" applyBorder="1" applyAlignment="1">
      <alignment horizontal="left" vertical="center" wrapText="1"/>
    </xf>
    <xf numFmtId="0" fontId="37" fillId="2" borderId="6" xfId="0" applyFont="1" applyFill="1" applyBorder="1" applyAlignment="1"/>
    <xf numFmtId="0" fontId="37" fillId="2" borderId="7" xfId="0" applyFont="1" applyFill="1" applyBorder="1" applyAlignment="1"/>
    <xf numFmtId="0" fontId="37" fillId="2" borderId="0" xfId="0" applyFont="1" applyFill="1" applyBorder="1" applyAlignment="1"/>
    <xf numFmtId="0" fontId="39" fillId="2" borderId="16" xfId="0" applyFont="1" applyFill="1" applyBorder="1" applyAlignment="1"/>
    <xf numFmtId="0" fontId="39" fillId="2" borderId="1" xfId="0" applyFont="1" applyFill="1" applyBorder="1" applyAlignment="1"/>
    <xf numFmtId="0" fontId="39" fillId="3" borderId="0" xfId="0" applyFont="1" applyFill="1" applyBorder="1" applyAlignment="1">
      <alignment vertical="center"/>
    </xf>
    <xf numFmtId="0" fontId="37" fillId="2" borderId="1" xfId="0" applyFont="1" applyFill="1" applyBorder="1" applyAlignment="1">
      <alignment horizontal="center"/>
    </xf>
    <xf numFmtId="0" fontId="38" fillId="0" borderId="1" xfId="0" applyFont="1" applyBorder="1" applyAlignment="1">
      <alignment vertical="top" wrapText="1"/>
    </xf>
    <xf numFmtId="49" fontId="38" fillId="0" borderId="1" xfId="0" applyNumberFormat="1" applyFont="1" applyBorder="1" applyAlignment="1">
      <alignment horizontal="center" vertical="center"/>
    </xf>
    <xf numFmtId="0" fontId="7" fillId="0" borderId="0" xfId="5"/>
    <xf numFmtId="0" fontId="55" fillId="0" borderId="0" xfId="5" applyFont="1"/>
    <xf numFmtId="0" fontId="55" fillId="0" borderId="0" xfId="5" applyFont="1" applyAlignment="1">
      <alignment horizontal="center"/>
    </xf>
    <xf numFmtId="0" fontId="15" fillId="0" borderId="0" xfId="5" applyFont="1"/>
    <xf numFmtId="0" fontId="4" fillId="0" borderId="0" xfId="5" applyFont="1"/>
    <xf numFmtId="10" fontId="51" fillId="0" borderId="1" xfId="6" applyNumberFormat="1" applyFont="1" applyBorder="1" applyAlignment="1">
      <alignment horizontal="center" vertical="center"/>
    </xf>
    <xf numFmtId="10" fontId="52" fillId="0" borderId="1" xfId="7" applyNumberFormat="1" applyFont="1" applyFill="1" applyBorder="1" applyAlignment="1" applyProtection="1">
      <alignment horizontal="center" vertical="center"/>
    </xf>
    <xf numFmtId="10" fontId="52" fillId="0" borderId="1" xfId="6" applyNumberFormat="1" applyFont="1" applyBorder="1" applyAlignment="1">
      <alignment horizontal="center" vertical="center"/>
    </xf>
    <xf numFmtId="10" fontId="51" fillId="0" borderId="1" xfId="7" applyNumberFormat="1" applyFont="1" applyFill="1" applyBorder="1" applyAlignment="1" applyProtection="1">
      <alignment horizontal="center" vertical="center"/>
    </xf>
    <xf numFmtId="0" fontId="52" fillId="0" borderId="1" xfId="6" applyFont="1" applyBorder="1" applyAlignment="1">
      <alignment horizontal="center" vertical="center"/>
    </xf>
    <xf numFmtId="0" fontId="48" fillId="3" borderId="0" xfId="0" applyFont="1" applyFill="1" applyBorder="1" applyAlignment="1">
      <alignment horizontal="center"/>
    </xf>
    <xf numFmtId="0" fontId="48" fillId="3" borderId="0" xfId="0" applyFont="1" applyFill="1" applyBorder="1" applyAlignment="1"/>
    <xf numFmtId="0" fontId="48" fillId="3" borderId="0" xfId="0" applyFont="1" applyFill="1" applyBorder="1" applyAlignment="1">
      <alignment vertical="center"/>
    </xf>
    <xf numFmtId="0" fontId="0" fillId="0" borderId="0" xfId="0" applyBorder="1"/>
    <xf numFmtId="0" fontId="0" fillId="0" borderId="0" xfId="0" applyBorder="1" applyAlignment="1">
      <alignment horizontal="right"/>
    </xf>
    <xf numFmtId="0" fontId="7" fillId="0" borderId="0" xfId="5" applyBorder="1"/>
    <xf numFmtId="0" fontId="7" fillId="0" borderId="0" xfId="5" applyNumberFormat="1"/>
    <xf numFmtId="0" fontId="56" fillId="3" borderId="0" xfId="0" applyFont="1" applyFill="1" applyBorder="1" applyAlignment="1"/>
    <xf numFmtId="0" fontId="56" fillId="3" borderId="0" xfId="0" applyFont="1" applyFill="1" applyBorder="1" applyAlignment="1">
      <alignment vertical="center"/>
    </xf>
    <xf numFmtId="0" fontId="59" fillId="3" borderId="0" xfId="0" applyFont="1" applyFill="1" applyBorder="1" applyAlignment="1">
      <alignment horizontal="center" vertical="center"/>
    </xf>
    <xf numFmtId="0" fontId="59" fillId="3" borderId="0" xfId="0" applyFont="1" applyFill="1" applyBorder="1" applyAlignment="1">
      <alignment horizontal="center"/>
    </xf>
    <xf numFmtId="0" fontId="39" fillId="0" borderId="9" xfId="0" applyFont="1" applyBorder="1" applyAlignment="1">
      <alignment vertical="center"/>
    </xf>
    <xf numFmtId="0" fontId="39" fillId="4"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7" fillId="2" borderId="27" xfId="0" applyFont="1" applyFill="1" applyBorder="1" applyAlignment="1">
      <alignment horizontal="center" vertical="center"/>
    </xf>
    <xf numFmtId="0" fontId="37" fillId="2" borderId="28" xfId="0" applyFont="1" applyFill="1" applyBorder="1" applyAlignment="1">
      <alignment horizontal="center" vertical="center"/>
    </xf>
    <xf numFmtId="0" fontId="37" fillId="2" borderId="27" xfId="0" applyFont="1" applyFill="1" applyBorder="1" applyAlignment="1">
      <alignment horizontal="center"/>
    </xf>
    <xf numFmtId="0" fontId="37" fillId="2" borderId="30" xfId="0" applyFont="1" applyFill="1" applyBorder="1" applyAlignment="1"/>
    <xf numFmtId="0" fontId="38" fillId="0" borderId="27" xfId="0" applyFont="1" applyBorder="1" applyAlignment="1">
      <alignment horizontal="center" vertical="center"/>
    </xf>
    <xf numFmtId="44" fontId="38" fillId="0" borderId="28" xfId="0" applyNumberFormat="1" applyFont="1" applyBorder="1" applyAlignment="1">
      <alignment vertical="center"/>
    </xf>
    <xf numFmtId="0" fontId="0" fillId="3" borderId="31" xfId="0" applyFill="1" applyBorder="1" applyAlignment="1">
      <alignment horizontal="center"/>
    </xf>
    <xf numFmtId="44" fontId="39" fillId="0" borderId="32" xfId="0" applyNumberFormat="1" applyFont="1" applyBorder="1" applyAlignment="1">
      <alignment vertical="center"/>
    </xf>
    <xf numFmtId="0" fontId="39" fillId="2" borderId="27" xfId="0" applyFont="1" applyFill="1" applyBorder="1" applyAlignment="1">
      <alignment horizontal="center"/>
    </xf>
    <xf numFmtId="44" fontId="39" fillId="0" borderId="28" xfId="0" applyNumberFormat="1" applyFont="1" applyBorder="1" applyAlignment="1">
      <alignment vertical="center"/>
    </xf>
    <xf numFmtId="44" fontId="0" fillId="3" borderId="33" xfId="0" applyNumberFormat="1" applyFill="1" applyBorder="1"/>
    <xf numFmtId="0" fontId="41" fillId="3" borderId="35" xfId="0" applyFont="1" applyFill="1" applyBorder="1" applyAlignment="1">
      <alignment horizontal="center"/>
    </xf>
    <xf numFmtId="0" fontId="37" fillId="2" borderId="27" xfId="0" applyFont="1" applyFill="1" applyBorder="1" applyAlignment="1">
      <alignment horizontal="center" vertical="center" wrapText="1"/>
    </xf>
    <xf numFmtId="44" fontId="37" fillId="2" borderId="28" xfId="0" applyNumberFormat="1" applyFont="1" applyFill="1" applyBorder="1" applyAlignment="1">
      <alignment horizontal="left" vertical="center"/>
    </xf>
    <xf numFmtId="44" fontId="38" fillId="0" borderId="28" xfId="0" applyNumberFormat="1" applyFont="1" applyBorder="1" applyAlignment="1">
      <alignment horizontal="center" vertical="center"/>
    </xf>
    <xf numFmtId="0" fontId="48" fillId="3" borderId="31" xfId="0" applyFont="1" applyFill="1" applyBorder="1" applyAlignment="1"/>
    <xf numFmtId="0" fontId="48" fillId="3" borderId="31" xfId="0" applyFont="1" applyFill="1" applyBorder="1" applyAlignment="1">
      <alignment vertical="center"/>
    </xf>
    <xf numFmtId="0" fontId="48" fillId="3" borderId="34" xfId="0" applyFont="1" applyFill="1" applyBorder="1" applyAlignment="1">
      <alignment vertical="center"/>
    </xf>
    <xf numFmtId="0" fontId="48" fillId="3" borderId="35" xfId="0" applyFont="1" applyFill="1" applyBorder="1" applyAlignment="1">
      <alignment vertical="center"/>
    </xf>
    <xf numFmtId="0" fontId="59" fillId="3" borderId="35" xfId="0" applyFont="1" applyFill="1" applyBorder="1" applyAlignment="1">
      <alignment horizontal="center"/>
    </xf>
    <xf numFmtId="0" fontId="56" fillId="3" borderId="35" xfId="0" applyFont="1" applyFill="1" applyBorder="1" applyAlignment="1">
      <alignment vertical="center"/>
    </xf>
    <xf numFmtId="0" fontId="56" fillId="3" borderId="35" xfId="0" applyFont="1" applyFill="1" applyBorder="1" applyAlignment="1"/>
    <xf numFmtId="0" fontId="56" fillId="3" borderId="36" xfId="0" applyFont="1" applyFill="1" applyBorder="1" applyAlignment="1"/>
    <xf numFmtId="10" fontId="52" fillId="0" borderId="27" xfId="6" applyNumberFormat="1" applyFont="1" applyBorder="1" applyAlignment="1">
      <alignment horizontal="left" vertical="center" wrapText="1"/>
    </xf>
    <xf numFmtId="171" fontId="52" fillId="0" borderId="28" xfId="7" applyNumberFormat="1" applyFont="1" applyFill="1" applyBorder="1" applyAlignment="1" applyProtection="1">
      <alignment horizontal="center" vertical="center"/>
    </xf>
    <xf numFmtId="10" fontId="52" fillId="0" borderId="28" xfId="7" applyNumberFormat="1" applyFont="1" applyFill="1" applyBorder="1" applyAlignment="1" applyProtection="1">
      <alignment horizontal="center" vertical="center"/>
    </xf>
    <xf numFmtId="0" fontId="56" fillId="3" borderId="31" xfId="0" applyFont="1" applyFill="1" applyBorder="1" applyAlignment="1">
      <alignment horizontal="center"/>
    </xf>
    <xf numFmtId="0" fontId="48" fillId="3" borderId="33" xfId="0" applyFont="1" applyFill="1" applyBorder="1" applyAlignment="1"/>
    <xf numFmtId="0" fontId="56" fillId="3" borderId="31" xfId="0" applyFont="1" applyFill="1" applyBorder="1" applyAlignment="1">
      <alignment horizontal="center" vertical="center"/>
    </xf>
    <xf numFmtId="0" fontId="41" fillId="3" borderId="33" xfId="0" applyFont="1" applyFill="1" applyBorder="1" applyAlignment="1"/>
    <xf numFmtId="0" fontId="57" fillId="3" borderId="34" xfId="5" applyFont="1" applyFill="1" applyBorder="1"/>
    <xf numFmtId="0" fontId="57" fillId="3" borderId="35" xfId="5" applyFont="1" applyFill="1" applyBorder="1"/>
    <xf numFmtId="0" fontId="58" fillId="3" borderId="35" xfId="5" applyFont="1" applyFill="1" applyBorder="1" applyAlignment="1">
      <alignment horizontal="center"/>
    </xf>
    <xf numFmtId="0" fontId="55" fillId="3" borderId="36" xfId="5" applyFont="1" applyFill="1" applyBorder="1" applyAlignment="1">
      <alignment horizontal="center"/>
    </xf>
    <xf numFmtId="0" fontId="39" fillId="4" borderId="27" xfId="0" applyFont="1" applyFill="1" applyBorder="1" applyAlignment="1">
      <alignment horizontal="center" vertical="center"/>
    </xf>
    <xf numFmtId="0" fontId="32" fillId="3" borderId="31" xfId="0" applyFont="1" applyFill="1" applyBorder="1" applyAlignment="1">
      <alignment wrapText="1"/>
    </xf>
    <xf numFmtId="0" fontId="40" fillId="3" borderId="33" xfId="0" applyFont="1" applyFill="1" applyBorder="1"/>
    <xf numFmtId="0" fontId="32" fillId="3" borderId="31" xfId="0" applyFont="1" applyFill="1" applyBorder="1"/>
    <xf numFmtId="0" fontId="33" fillId="3" borderId="31" xfId="0" applyFont="1" applyFill="1" applyBorder="1"/>
    <xf numFmtId="0" fontId="40" fillId="3" borderId="31" xfId="0" applyFont="1" applyFill="1" applyBorder="1"/>
    <xf numFmtId="0" fontId="40" fillId="3" borderId="34" xfId="0" applyFont="1" applyFill="1" applyBorder="1"/>
    <xf numFmtId="0" fontId="29" fillId="3" borderId="35" xfId="0" applyFont="1" applyFill="1" applyBorder="1" applyAlignment="1">
      <alignment vertical="center" wrapText="1"/>
    </xf>
    <xf numFmtId="0" fontId="0" fillId="3" borderId="35" xfId="0" applyFill="1" applyBorder="1"/>
    <xf numFmtId="0" fontId="40" fillId="3" borderId="36" xfId="0" applyFont="1" applyFill="1" applyBorder="1"/>
    <xf numFmtId="0" fontId="41" fillId="3" borderId="0" xfId="0" applyFont="1" applyFill="1" applyBorder="1" applyAlignment="1">
      <alignment horizontal="center"/>
    </xf>
    <xf numFmtId="0" fontId="0" fillId="3" borderId="0" xfId="0" applyFill="1" applyBorder="1" applyAlignment="1">
      <alignment horizontal="center"/>
    </xf>
    <xf numFmtId="0" fontId="56" fillId="3" borderId="33" xfId="0" applyFont="1" applyFill="1" applyBorder="1" applyAlignment="1">
      <alignment horizontal="center"/>
    </xf>
    <xf numFmtId="171" fontId="51" fillId="0" borderId="28" xfId="7" applyNumberFormat="1" applyFont="1" applyFill="1" applyBorder="1" applyAlignment="1" applyProtection="1">
      <alignment horizontal="center" vertical="center"/>
    </xf>
    <xf numFmtId="0" fontId="34" fillId="3" borderId="31" xfId="0" applyFont="1" applyFill="1" applyBorder="1" applyAlignment="1">
      <alignment horizontal="right" wrapText="1"/>
    </xf>
    <xf numFmtId="0" fontId="34" fillId="3" borderId="0" xfId="0" applyFont="1" applyFill="1" applyBorder="1" applyAlignment="1">
      <alignment horizontal="right" wrapText="1"/>
    </xf>
    <xf numFmtId="44" fontId="37" fillId="3" borderId="33" xfId="0" applyNumberFormat="1" applyFont="1" applyFill="1" applyBorder="1"/>
    <xf numFmtId="10" fontId="30" fillId="3" borderId="28" xfId="2" applyNumberFormat="1" applyFont="1" applyFill="1" applyBorder="1" applyAlignment="1">
      <alignment horizontal="center" vertical="center"/>
    </xf>
    <xf numFmtId="10" fontId="30" fillId="0" borderId="28" xfId="2" applyNumberFormat="1" applyFont="1" applyFill="1" applyBorder="1" applyAlignment="1">
      <alignment horizontal="center" vertical="center"/>
    </xf>
    <xf numFmtId="49" fontId="49" fillId="0" borderId="1" xfId="0" applyNumberFormat="1" applyFont="1" applyFill="1" applyBorder="1" applyAlignment="1">
      <alignment horizontal="left" vertical="top" wrapText="1"/>
    </xf>
    <xf numFmtId="49" fontId="49" fillId="0" borderId="1" xfId="0" applyNumberFormat="1" applyFont="1" applyFill="1" applyBorder="1" applyAlignment="1">
      <alignment vertical="top" wrapText="1"/>
    </xf>
    <xf numFmtId="0" fontId="39" fillId="2" borderId="6" xfId="0" applyFont="1" applyFill="1" applyBorder="1" applyAlignment="1">
      <alignment horizontal="center"/>
    </xf>
    <xf numFmtId="0" fontId="39" fillId="2" borderId="8" xfId="0" applyFont="1" applyFill="1" applyBorder="1" applyAlignment="1">
      <alignment horizontal="center"/>
    </xf>
    <xf numFmtId="0" fontId="39" fillId="2" borderId="7" xfId="0" applyFont="1" applyFill="1" applyBorder="1" applyAlignment="1">
      <alignment horizontal="center"/>
    </xf>
    <xf numFmtId="0" fontId="39" fillId="2" borderId="30" xfId="0" applyFont="1" applyFill="1" applyBorder="1" applyAlignment="1">
      <alignment horizontal="center"/>
    </xf>
    <xf numFmtId="0" fontId="60" fillId="2" borderId="30" xfId="0" applyFont="1" applyFill="1" applyBorder="1" applyAlignment="1"/>
    <xf numFmtId="0" fontId="60" fillId="2" borderId="8" xfId="0" applyFont="1" applyFill="1" applyBorder="1" applyAlignment="1">
      <alignment horizontal="center"/>
    </xf>
    <xf numFmtId="0" fontId="60" fillId="2" borderId="6" xfId="0" applyFont="1" applyFill="1" applyBorder="1" applyAlignment="1">
      <alignment horizontal="center"/>
    </xf>
    <xf numFmtId="0" fontId="60" fillId="2" borderId="7" xfId="0" applyFont="1" applyFill="1" applyBorder="1" applyAlignment="1">
      <alignment horizontal="center"/>
    </xf>
    <xf numFmtId="0" fontId="60" fillId="2" borderId="30" xfId="0" applyFont="1" applyFill="1" applyBorder="1" applyAlignment="1">
      <alignment horizontal="center"/>
    </xf>
    <xf numFmtId="0" fontId="38" fillId="3" borderId="1" xfId="0" applyFont="1" applyFill="1" applyBorder="1" applyAlignment="1">
      <alignment wrapText="1"/>
    </xf>
    <xf numFmtId="0" fontId="39" fillId="2" borderId="1" xfId="0" applyFont="1" applyFill="1" applyBorder="1" applyAlignment="1">
      <alignment horizontal="center" vertical="top" wrapText="1"/>
    </xf>
    <xf numFmtId="0" fontId="38" fillId="3" borderId="31" xfId="0" applyFont="1" applyFill="1" applyBorder="1" applyAlignment="1">
      <alignment horizontal="center" vertical="center"/>
    </xf>
    <xf numFmtId="0" fontId="38" fillId="3" borderId="0" xfId="0" applyFont="1" applyFill="1" applyBorder="1" applyAlignment="1">
      <alignment horizontal="center" vertical="center"/>
    </xf>
    <xf numFmtId="0" fontId="38" fillId="3" borderId="0" xfId="0" applyFont="1" applyFill="1" applyBorder="1" applyAlignment="1">
      <alignment horizontal="left" vertical="top" wrapText="1"/>
    </xf>
    <xf numFmtId="170" fontId="38" fillId="3" borderId="0" xfId="0" applyNumberFormat="1" applyFont="1" applyFill="1" applyBorder="1" applyAlignment="1">
      <alignment horizontal="center" vertical="center"/>
    </xf>
    <xf numFmtId="44" fontId="38" fillId="3" borderId="0" xfId="1" applyFont="1" applyFill="1" applyBorder="1" applyAlignment="1">
      <alignment vertical="center"/>
    </xf>
    <xf numFmtId="44" fontId="38" fillId="3" borderId="33" xfId="0" applyNumberFormat="1" applyFont="1" applyFill="1" applyBorder="1" applyAlignment="1">
      <alignment horizontal="center" vertical="center"/>
    </xf>
    <xf numFmtId="0" fontId="37" fillId="2" borderId="1" xfId="0" applyFont="1" applyFill="1" applyBorder="1" applyAlignment="1">
      <alignment horizontal="left" vertical="center" wrapText="1"/>
    </xf>
    <xf numFmtId="2" fontId="38" fillId="0" borderId="1" xfId="0" applyNumberFormat="1" applyFont="1" applyBorder="1" applyAlignment="1">
      <alignment horizontal="left" vertical="top" wrapText="1"/>
    </xf>
    <xf numFmtId="2" fontId="38" fillId="0" borderId="1" xfId="0" applyNumberFormat="1" applyFont="1" applyBorder="1" applyAlignment="1">
      <alignment horizontal="left" vertical="center"/>
    </xf>
    <xf numFmtId="171" fontId="52" fillId="0" borderId="1" xfId="7" applyNumberFormat="1" applyFont="1" applyFill="1" applyBorder="1" applyAlignment="1" applyProtection="1">
      <alignment horizontal="center" vertical="center"/>
    </xf>
    <xf numFmtId="44" fontId="39" fillId="2" borderId="28" xfId="0" applyNumberFormat="1" applyFont="1" applyFill="1" applyBorder="1"/>
    <xf numFmtId="2" fontId="38" fillId="3" borderId="1" xfId="0" applyNumberFormat="1" applyFont="1" applyFill="1" applyBorder="1" applyAlignment="1">
      <alignment horizontal="center" vertical="center"/>
    </xf>
    <xf numFmtId="0" fontId="38" fillId="0" borderId="1" xfId="0" applyNumberFormat="1" applyFont="1" applyBorder="1" applyAlignment="1">
      <alignment horizontal="center" vertical="center"/>
    </xf>
    <xf numFmtId="0" fontId="31" fillId="0" borderId="6" xfId="0" applyFont="1" applyFill="1" applyBorder="1" applyAlignment="1">
      <alignment horizontal="center" vertical="center"/>
    </xf>
    <xf numFmtId="0" fontId="56" fillId="3" borderId="35" xfId="0" applyFont="1" applyFill="1" applyBorder="1" applyAlignment="1">
      <alignment horizontal="center"/>
    </xf>
    <xf numFmtId="0" fontId="38" fillId="0" borderId="1" xfId="0" applyFont="1" applyFill="1" applyBorder="1" applyAlignment="1">
      <alignment horizontal="center" vertical="center" wrapText="1"/>
    </xf>
    <xf numFmtId="49" fontId="38" fillId="0" borderId="1" xfId="0" applyNumberFormat="1" applyFont="1" applyFill="1" applyBorder="1" applyAlignment="1">
      <alignment horizontal="center" vertical="center"/>
    </xf>
    <xf numFmtId="172" fontId="38" fillId="0" borderId="1" xfId="0" applyNumberFormat="1" applyFont="1" applyBorder="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0" fillId="0" borderId="25" xfId="0" applyFont="1" applyBorder="1" applyAlignment="1">
      <alignment horizontal="center" wrapText="1"/>
    </xf>
    <xf numFmtId="0" fontId="30" fillId="0" borderId="26" xfId="0" applyFont="1" applyBorder="1" applyAlignment="1">
      <alignment horizontal="center" wrapText="1"/>
    </xf>
    <xf numFmtId="0" fontId="30" fillId="0" borderId="1" xfId="0" applyFont="1" applyBorder="1" applyAlignment="1">
      <alignment horizontal="center" wrapText="1"/>
    </xf>
    <xf numFmtId="0" fontId="30" fillId="0" borderId="28" xfId="0" applyFont="1" applyBorder="1" applyAlignment="1">
      <alignment horizontal="center" wrapText="1"/>
    </xf>
    <xf numFmtId="0" fontId="32" fillId="0" borderId="1"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7" xfId="0" applyFont="1" applyFill="1" applyBorder="1" applyAlignment="1">
      <alignment horizontal="left" vertical="center"/>
    </xf>
    <xf numFmtId="0" fontId="32" fillId="0" borderId="1" xfId="0" applyFont="1" applyFill="1" applyBorder="1" applyAlignment="1">
      <alignment horizontal="left" vertical="center"/>
    </xf>
    <xf numFmtId="0" fontId="36" fillId="0" borderId="27" xfId="0" applyFont="1" applyFill="1" applyBorder="1" applyAlignment="1">
      <alignment horizontal="center" vertical="center"/>
    </xf>
    <xf numFmtId="0" fontId="36" fillId="0" borderId="1" xfId="0" applyFont="1" applyFill="1" applyBorder="1" applyAlignment="1">
      <alignment horizontal="center" vertical="center"/>
    </xf>
    <xf numFmtId="0" fontId="32" fillId="0" borderId="29" xfId="0" applyFont="1" applyFill="1" applyBorder="1" applyAlignment="1">
      <alignment horizontal="left" vertical="top"/>
    </xf>
    <xf numFmtId="0" fontId="32" fillId="0" borderId="7" xfId="0" applyFont="1" applyFill="1" applyBorder="1" applyAlignment="1">
      <alignment horizontal="left" vertical="top"/>
    </xf>
    <xf numFmtId="0" fontId="32" fillId="0" borderId="30" xfId="0" applyFont="1" applyFill="1" applyBorder="1" applyAlignment="1">
      <alignment horizontal="left" vertical="top"/>
    </xf>
    <xf numFmtId="0" fontId="32" fillId="0" borderId="29" xfId="0" applyFont="1" applyFill="1" applyBorder="1" applyAlignment="1">
      <alignment horizontal="left" vertical="center"/>
    </xf>
    <xf numFmtId="0" fontId="32" fillId="0" borderId="7" xfId="0" applyFont="1" applyFill="1" applyBorder="1" applyAlignment="1">
      <alignment horizontal="left" vertical="center"/>
    </xf>
    <xf numFmtId="0" fontId="32" fillId="0" borderId="30" xfId="0" applyFont="1" applyFill="1" applyBorder="1" applyAlignment="1">
      <alignment horizontal="left" vertical="center"/>
    </xf>
    <xf numFmtId="0" fontId="39" fillId="0" borderId="27" xfId="0" applyFont="1" applyBorder="1" applyAlignment="1">
      <alignment horizontal="right" vertical="center"/>
    </xf>
    <xf numFmtId="0" fontId="39" fillId="0" borderId="1" xfId="0" applyFont="1" applyBorder="1" applyAlignment="1">
      <alignment horizontal="right" vertical="center"/>
    </xf>
    <xf numFmtId="0" fontId="39" fillId="3" borderId="27" xfId="0" applyFont="1" applyFill="1" applyBorder="1" applyAlignment="1">
      <alignment horizontal="right" vertical="center"/>
    </xf>
    <xf numFmtId="0" fontId="39" fillId="3" borderId="1" xfId="0" applyFont="1" applyFill="1" applyBorder="1" applyAlignment="1">
      <alignment horizontal="right" vertical="center"/>
    </xf>
    <xf numFmtId="0" fontId="41" fillId="3" borderId="34" xfId="0" applyFont="1" applyFill="1" applyBorder="1" applyAlignment="1">
      <alignment horizontal="center" vertical="center"/>
    </xf>
    <xf numFmtId="0" fontId="41" fillId="3" borderId="35" xfId="0" applyFont="1" applyFill="1" applyBorder="1" applyAlignment="1">
      <alignment horizontal="center" vertical="center"/>
    </xf>
    <xf numFmtId="0" fontId="56" fillId="3" borderId="35" xfId="0" applyFont="1" applyFill="1" applyBorder="1" applyAlignment="1">
      <alignment horizontal="center"/>
    </xf>
    <xf numFmtId="0" fontId="56" fillId="3" borderId="36" xfId="0" applyFont="1" applyFill="1" applyBorder="1" applyAlignment="1">
      <alignment horizontal="center"/>
    </xf>
    <xf numFmtId="0" fontId="56" fillId="3" borderId="0" xfId="0" applyFont="1" applyFill="1" applyBorder="1" applyAlignment="1">
      <alignment horizontal="center"/>
    </xf>
    <xf numFmtId="0" fontId="32" fillId="0" borderId="29"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39" fillId="2" borderId="29" xfId="0" applyFont="1" applyFill="1" applyBorder="1" applyAlignment="1">
      <alignment horizontal="right" wrapText="1"/>
    </xf>
    <xf numFmtId="0" fontId="39" fillId="2" borderId="7" xfId="0" applyFont="1" applyFill="1" applyBorder="1" applyAlignment="1">
      <alignment horizontal="right" wrapText="1"/>
    </xf>
    <xf numFmtId="0" fontId="39" fillId="2" borderId="8" xfId="0" applyFont="1" applyFill="1" applyBorder="1" applyAlignment="1">
      <alignment horizontal="right" wrapText="1"/>
    </xf>
    <xf numFmtId="0" fontId="0" fillId="3" borderId="0" xfId="0" applyFill="1" applyBorder="1" applyAlignment="1">
      <alignment horizontal="center"/>
    </xf>
    <xf numFmtId="0" fontId="0" fillId="3" borderId="33" xfId="0" applyFill="1" applyBorder="1" applyAlignment="1">
      <alignment horizontal="center"/>
    </xf>
    <xf numFmtId="0" fontId="41" fillId="3" borderId="31"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31" xfId="0" applyFont="1" applyFill="1" applyBorder="1" applyAlignment="1">
      <alignment horizontal="center"/>
    </xf>
    <xf numFmtId="0" fontId="41" fillId="3" borderId="0" xfId="0" applyFont="1" applyFill="1" applyBorder="1" applyAlignment="1">
      <alignment horizontal="center"/>
    </xf>
    <xf numFmtId="0" fontId="56" fillId="3" borderId="33" xfId="0" applyFont="1" applyFill="1" applyBorder="1" applyAlignment="1">
      <alignment horizontal="center"/>
    </xf>
    <xf numFmtId="0" fontId="32" fillId="0" borderId="8" xfId="0" applyFont="1" applyFill="1" applyBorder="1" applyAlignment="1">
      <alignment horizontal="left" vertical="center"/>
    </xf>
    <xf numFmtId="0" fontId="31" fillId="0" borderId="30" xfId="0" applyFont="1" applyFill="1" applyBorder="1" applyAlignment="1">
      <alignment horizontal="center" vertical="center"/>
    </xf>
    <xf numFmtId="0" fontId="51" fillId="8" borderId="1" xfId="6" applyFont="1" applyFill="1" applyBorder="1" applyAlignment="1">
      <alignment horizontal="center" vertical="center"/>
    </xf>
    <xf numFmtId="0" fontId="51" fillId="8" borderId="28" xfId="6" applyFont="1" applyFill="1" applyBorder="1" applyAlignment="1">
      <alignment horizontal="center" vertical="center" wrapText="1"/>
    </xf>
    <xf numFmtId="0" fontId="51" fillId="8" borderId="28" xfId="6" applyFont="1" applyFill="1" applyBorder="1" applyAlignment="1">
      <alignment horizontal="center" vertical="center"/>
    </xf>
    <xf numFmtId="0" fontId="32" fillId="0" borderId="27"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28" xfId="0" applyFont="1" applyFill="1" applyBorder="1" applyAlignment="1">
      <alignment horizontal="left" vertical="center" wrapText="1"/>
    </xf>
    <xf numFmtId="0" fontId="51" fillId="0" borderId="37" xfId="6" applyFont="1" applyBorder="1" applyAlignment="1">
      <alignment horizontal="center" vertical="center"/>
    </xf>
    <xf numFmtId="0" fontId="51" fillId="0" borderId="17" xfId="6" applyFont="1" applyBorder="1" applyAlignment="1">
      <alignment horizontal="center" vertical="center"/>
    </xf>
    <xf numFmtId="0" fontId="51" fillId="0" borderId="38" xfId="6" applyFont="1" applyBorder="1" applyAlignment="1">
      <alignment horizontal="center" vertical="center"/>
    </xf>
    <xf numFmtId="0" fontId="54" fillId="0" borderId="31" xfId="6" applyFont="1" applyBorder="1" applyAlignment="1">
      <alignment horizontal="left" vertical="center" wrapText="1"/>
    </xf>
    <xf numFmtId="0" fontId="54" fillId="0" borderId="0" xfId="6" applyFont="1" applyBorder="1" applyAlignment="1">
      <alignment horizontal="left" vertical="center" wrapText="1"/>
    </xf>
    <xf numFmtId="0" fontId="54" fillId="0" borderId="33" xfId="6" applyFont="1" applyBorder="1" applyAlignment="1">
      <alignment horizontal="left" vertical="center" wrapText="1"/>
    </xf>
    <xf numFmtId="0" fontId="52" fillId="0" borderId="27" xfId="6" applyFont="1" applyBorder="1" applyAlignment="1">
      <alignment horizontal="left" vertical="center"/>
    </xf>
    <xf numFmtId="0" fontId="52" fillId="0" borderId="1" xfId="6" applyFont="1" applyBorder="1" applyAlignment="1">
      <alignment horizontal="left" vertical="center"/>
    </xf>
    <xf numFmtId="0" fontId="52" fillId="0" borderId="28" xfId="6" applyFont="1" applyBorder="1" applyAlignment="1">
      <alignment horizontal="left" vertical="center"/>
    </xf>
    <xf numFmtId="0" fontId="51" fillId="0" borderId="27" xfId="6" applyFont="1" applyBorder="1" applyAlignment="1">
      <alignment horizontal="center" vertical="center"/>
    </xf>
    <xf numFmtId="0" fontId="51" fillId="0" borderId="1" xfId="6" applyFont="1" applyBorder="1" applyAlignment="1">
      <alignment horizontal="center" vertical="center"/>
    </xf>
    <xf numFmtId="0" fontId="52" fillId="0" borderId="27" xfId="6" applyFont="1" applyBorder="1" applyAlignment="1">
      <alignment horizontal="center" vertical="center"/>
    </xf>
    <xf numFmtId="171" fontId="51" fillId="0" borderId="28" xfId="7" applyNumberFormat="1" applyFont="1" applyFill="1" applyBorder="1" applyAlignment="1" applyProtection="1">
      <alignment horizontal="center" vertical="center"/>
    </xf>
    <xf numFmtId="10" fontId="51" fillId="8" borderId="1" xfId="7" applyNumberFormat="1" applyFont="1" applyFill="1" applyBorder="1" applyAlignment="1" applyProtection="1">
      <alignment horizontal="center" vertical="center"/>
    </xf>
    <xf numFmtId="0" fontId="51" fillId="8" borderId="27" xfId="6" applyFont="1" applyFill="1" applyBorder="1" applyAlignment="1">
      <alignment horizontal="center" vertical="center" wrapText="1"/>
    </xf>
    <xf numFmtId="0" fontId="51" fillId="8" borderId="1" xfId="6" applyFont="1" applyFill="1" applyBorder="1" applyAlignment="1">
      <alignment horizontal="center" vertical="center" wrapText="1"/>
    </xf>
    <xf numFmtId="0" fontId="42" fillId="0" borderId="24" xfId="0" applyFont="1" applyBorder="1" applyAlignment="1">
      <alignment horizontal="center" vertical="center"/>
    </xf>
    <xf numFmtId="0" fontId="35" fillId="0" borderId="26" xfId="0" applyFont="1" applyBorder="1" applyAlignment="1">
      <alignment horizontal="center" vertical="center"/>
    </xf>
    <xf numFmtId="0" fontId="36" fillId="0" borderId="28" xfId="0" applyFont="1" applyFill="1" applyBorder="1" applyAlignment="1">
      <alignment horizontal="center" vertical="center"/>
    </xf>
    <xf numFmtId="10" fontId="48" fillId="0" borderId="1" xfId="0" applyNumberFormat="1" applyFont="1" applyBorder="1" applyAlignment="1">
      <alignment horizontal="center"/>
    </xf>
    <xf numFmtId="10" fontId="48" fillId="0" borderId="28" xfId="0" applyNumberFormat="1" applyFont="1" applyBorder="1" applyAlignment="1">
      <alignment horizontal="center"/>
    </xf>
    <xf numFmtId="44" fontId="48" fillId="0" borderId="1" xfId="1" applyFont="1" applyBorder="1" applyAlignment="1">
      <alignment horizontal="center"/>
    </xf>
    <xf numFmtId="44" fontId="48" fillId="0" borderId="28" xfId="1" applyFont="1" applyBorder="1" applyAlignment="1">
      <alignment horizontal="center"/>
    </xf>
    <xf numFmtId="2" fontId="39" fillId="4" borderId="27" xfId="0" applyNumberFormat="1" applyFont="1" applyFill="1" applyBorder="1" applyAlignment="1">
      <alignment horizontal="center" vertical="center" wrapText="1"/>
    </xf>
    <xf numFmtId="2" fontId="39" fillId="4" borderId="1" xfId="0" applyNumberFormat="1" applyFont="1" applyFill="1" applyBorder="1" applyAlignment="1">
      <alignment horizontal="left" vertical="top" wrapText="1"/>
    </xf>
    <xf numFmtId="2" fontId="39" fillId="0" borderId="27" xfId="0" applyNumberFormat="1" applyFont="1" applyFill="1" applyBorder="1" applyAlignment="1">
      <alignment horizontal="center" vertical="center" wrapText="1"/>
    </xf>
    <xf numFmtId="2" fontId="39" fillId="0" borderId="1" xfId="0" applyNumberFormat="1" applyFont="1" applyFill="1" applyBorder="1" applyAlignment="1">
      <alignment horizontal="left" vertical="top" wrapText="1"/>
    </xf>
    <xf numFmtId="10" fontId="48" fillId="0" borderId="1" xfId="0" applyNumberFormat="1" applyFont="1" applyFill="1" applyBorder="1" applyAlignment="1">
      <alignment horizontal="center"/>
    </xf>
    <xf numFmtId="10" fontId="48" fillId="0" borderId="28" xfId="0" applyNumberFormat="1" applyFont="1" applyFill="1" applyBorder="1" applyAlignment="1">
      <alignment horizontal="center"/>
    </xf>
    <xf numFmtId="44" fontId="48" fillId="0" borderId="1" xfId="1" applyFont="1" applyFill="1" applyBorder="1" applyAlignment="1">
      <alignment horizontal="center"/>
    </xf>
    <xf numFmtId="44" fontId="48" fillId="0" borderId="28" xfId="1" applyFont="1" applyFill="1" applyBorder="1" applyAlignment="1">
      <alignment horizontal="center"/>
    </xf>
    <xf numFmtId="0" fontId="44" fillId="3" borderId="0" xfId="0" applyFont="1" applyFill="1" applyBorder="1" applyAlignment="1">
      <alignment horizontal="center" vertical="center"/>
    </xf>
    <xf numFmtId="0" fontId="45" fillId="3" borderId="0" xfId="0" applyFont="1" applyFill="1" applyBorder="1" applyAlignment="1">
      <alignment horizontal="center" vertical="center"/>
    </xf>
    <xf numFmtId="10" fontId="37" fillId="0" borderId="1" xfId="2" applyNumberFormat="1" applyFont="1" applyBorder="1" applyAlignment="1">
      <alignment horizontal="center"/>
    </xf>
    <xf numFmtId="10" fontId="37" fillId="0" borderId="28" xfId="2" applyNumberFormat="1" applyFont="1" applyBorder="1" applyAlignment="1">
      <alignment horizontal="center"/>
    </xf>
    <xf numFmtId="10" fontId="48" fillId="0" borderId="6" xfId="0" applyNumberFormat="1" applyFont="1" applyBorder="1" applyAlignment="1">
      <alignment horizontal="center"/>
    </xf>
    <xf numFmtId="10" fontId="48" fillId="0" borderId="30" xfId="0" applyNumberFormat="1" applyFont="1" applyBorder="1" applyAlignment="1">
      <alignment horizontal="center"/>
    </xf>
    <xf numFmtId="44" fontId="48" fillId="0" borderId="6" xfId="1" applyFont="1" applyBorder="1" applyAlignment="1">
      <alignment horizontal="left"/>
    </xf>
    <xf numFmtId="44" fontId="48" fillId="0" borderId="30" xfId="1" applyFont="1" applyBorder="1" applyAlignment="1">
      <alignment horizontal="left"/>
    </xf>
    <xf numFmtId="10" fontId="48" fillId="0" borderId="6" xfId="0" applyNumberFormat="1" applyFont="1" applyBorder="1" applyAlignment="1">
      <alignment horizontal="center" vertical="center"/>
    </xf>
    <xf numFmtId="10" fontId="48" fillId="0" borderId="30" xfId="0" applyNumberFormat="1" applyFont="1" applyBorder="1" applyAlignment="1">
      <alignment horizontal="center" vertical="center"/>
    </xf>
    <xf numFmtId="44" fontId="48" fillId="0" borderId="6" xfId="1" applyFont="1" applyBorder="1" applyAlignment="1">
      <alignment horizontal="center"/>
    </xf>
    <xf numFmtId="44" fontId="48" fillId="0" borderId="30" xfId="1" applyFont="1" applyBorder="1" applyAlignment="1">
      <alignment horizontal="center"/>
    </xf>
    <xf numFmtId="44" fontId="48" fillId="0" borderId="1" xfId="1" applyFont="1" applyBorder="1" applyAlignment="1">
      <alignment horizontal="right"/>
    </xf>
    <xf numFmtId="44" fontId="48" fillId="0" borderId="28" xfId="1" applyFont="1" applyBorder="1" applyAlignment="1">
      <alignment horizontal="right"/>
    </xf>
    <xf numFmtId="0" fontId="39" fillId="4" borderId="27" xfId="0" applyFont="1" applyFill="1" applyBorder="1" applyAlignment="1">
      <alignment horizontal="center" vertical="center" wrapText="1"/>
    </xf>
    <xf numFmtId="0" fontId="39" fillId="4"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28" xfId="0" applyFont="1" applyFill="1" applyBorder="1" applyAlignment="1">
      <alignment horizontal="center" vertical="center"/>
    </xf>
    <xf numFmtId="164" fontId="37" fillId="0" borderId="1" xfId="0" applyNumberFormat="1" applyFont="1" applyBorder="1" applyAlignment="1">
      <alignment horizontal="center"/>
    </xf>
    <xf numFmtId="164" fontId="37" fillId="0" borderId="28" xfId="0" applyNumberFormat="1" applyFont="1" applyBorder="1" applyAlignment="1">
      <alignment horizontal="center"/>
    </xf>
    <xf numFmtId="0" fontId="37" fillId="0" borderId="6" xfId="0" applyFont="1" applyBorder="1" applyAlignment="1">
      <alignment horizontal="center"/>
    </xf>
    <xf numFmtId="0" fontId="37" fillId="0" borderId="30" xfId="0" applyFont="1" applyBorder="1" applyAlignment="1">
      <alignment horizontal="center"/>
    </xf>
    <xf numFmtId="0" fontId="14" fillId="0" borderId="0" xfId="0" applyFont="1" applyAlignment="1">
      <alignment horizontal="center" vertical="center"/>
    </xf>
    <xf numFmtId="0" fontId="14" fillId="0" borderId="15" xfId="0" applyFont="1" applyBorder="1" applyAlignment="1">
      <alignment horizontal="center" vertical="center"/>
    </xf>
    <xf numFmtId="0" fontId="18" fillId="0" borderId="0" xfId="0" applyFont="1" applyAlignment="1">
      <alignment horizontal="center"/>
    </xf>
    <xf numFmtId="0" fontId="6" fillId="0" borderId="1" xfId="0" applyFont="1" applyBorder="1" applyAlignment="1">
      <alignment horizontal="center"/>
    </xf>
    <xf numFmtId="0" fontId="6" fillId="0" borderId="21" xfId="0" applyFont="1" applyBorder="1" applyAlignment="1">
      <alignment horizontal="center"/>
    </xf>
    <xf numFmtId="0" fontId="8" fillId="0" borderId="0" xfId="0" applyNumberFormat="1" applyFont="1" applyFill="1" applyBorder="1" applyAlignment="1">
      <alignment horizontal="left" vertical="top" wrapText="1"/>
    </xf>
    <xf numFmtId="0" fontId="19" fillId="0" borderId="0" xfId="0" applyFont="1" applyFill="1" applyBorder="1" applyAlignment="1">
      <alignment horizontal="center" wrapText="1"/>
    </xf>
    <xf numFmtId="0" fontId="15" fillId="0" borderId="0" xfId="0" applyFont="1" applyFill="1" applyBorder="1" applyAlignment="1">
      <alignment horizontal="left" wrapText="1"/>
    </xf>
    <xf numFmtId="0" fontId="21" fillId="0" borderId="0" xfId="0" applyFont="1" applyFill="1" applyBorder="1" applyAlignment="1">
      <alignment vertical="center" wrapText="1"/>
    </xf>
    <xf numFmtId="0" fontId="21" fillId="0" borderId="0" xfId="0" applyFont="1" applyFill="1" applyBorder="1" applyAlignment="1">
      <alignment horizontal="left" wrapText="1"/>
    </xf>
    <xf numFmtId="0" fontId="21" fillId="0" borderId="0" xfId="0" applyFont="1" applyFill="1" applyBorder="1" applyAlignment="1">
      <alignment vertical="justify" wrapText="1"/>
    </xf>
    <xf numFmtId="0" fontId="21" fillId="0" borderId="16" xfId="0" applyFont="1" applyFill="1" applyBorder="1" applyAlignment="1">
      <alignment horizontal="center" wrapText="1"/>
    </xf>
    <xf numFmtId="0" fontId="8" fillId="0" borderId="16" xfId="0" applyFont="1" applyFill="1" applyBorder="1" applyAlignment="1">
      <alignment horizontal="left" wrapText="1"/>
    </xf>
    <xf numFmtId="0" fontId="4" fillId="6" borderId="1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7" xfId="0" applyFont="1" applyFill="1" applyBorder="1" applyAlignment="1" applyProtection="1">
      <alignment horizontal="center" vertical="center"/>
      <protection hidden="1"/>
    </xf>
    <xf numFmtId="0" fontId="4" fillId="6" borderId="23" xfId="0" applyFont="1" applyFill="1" applyBorder="1" applyAlignment="1" applyProtection="1">
      <alignment horizontal="center" vertical="center"/>
      <protection hidden="1"/>
    </xf>
    <xf numFmtId="49" fontId="10" fillId="6" borderId="6" xfId="0" applyNumberFormat="1" applyFont="1" applyFill="1" applyBorder="1" applyAlignment="1">
      <alignment horizontal="center" wrapText="1"/>
    </xf>
    <xf numFmtId="49" fontId="10" fillId="6" borderId="7" xfId="0" applyNumberFormat="1" applyFont="1" applyFill="1" applyBorder="1" applyAlignment="1">
      <alignment horizontal="center" wrapText="1"/>
    </xf>
    <xf numFmtId="49" fontId="10" fillId="6" borderId="8" xfId="0" applyNumberFormat="1" applyFont="1" applyFill="1" applyBorder="1" applyAlignment="1">
      <alignment horizontal="center" wrapText="1"/>
    </xf>
    <xf numFmtId="169" fontId="21" fillId="0" borderId="1" xfId="0" applyNumberFormat="1" applyFont="1" applyFill="1" applyBorder="1" applyAlignment="1">
      <alignment horizontal="center" wrapText="1"/>
    </xf>
    <xf numFmtId="49" fontId="10" fillId="0" borderId="6" xfId="0" applyNumberFormat="1" applyFont="1" applyFill="1" applyBorder="1" applyAlignment="1">
      <alignment horizontal="center" wrapText="1"/>
    </xf>
    <xf numFmtId="49" fontId="10" fillId="0" borderId="7" xfId="0" applyNumberFormat="1" applyFont="1" applyFill="1" applyBorder="1" applyAlignment="1">
      <alignment horizontal="center" wrapText="1"/>
    </xf>
    <xf numFmtId="49" fontId="10" fillId="0" borderId="8" xfId="0" applyNumberFormat="1" applyFont="1" applyFill="1" applyBorder="1" applyAlignment="1">
      <alignment horizontal="center" wrapText="1"/>
    </xf>
    <xf numFmtId="169" fontId="16" fillId="6" borderId="1" xfId="0" applyNumberFormat="1" applyFont="1" applyFill="1" applyBorder="1" applyAlignment="1">
      <alignment horizontal="center" wrapText="1"/>
    </xf>
    <xf numFmtId="0" fontId="21" fillId="0" borderId="0" xfId="0" applyFont="1" applyFill="1" applyBorder="1" applyAlignment="1">
      <alignment horizontal="left" vertical="center" wrapText="1"/>
    </xf>
    <xf numFmtId="0" fontId="21" fillId="0" borderId="0" xfId="0" applyFont="1" applyFill="1" applyBorder="1" applyAlignment="1">
      <alignment horizontal="center" wrapText="1"/>
    </xf>
    <xf numFmtId="0" fontId="21" fillId="0" borderId="0" xfId="0" applyFont="1" applyFill="1" applyBorder="1" applyAlignment="1">
      <alignment horizontal="center" vertical="top" wrapText="1"/>
    </xf>
  </cellXfs>
  <cellStyles count="9">
    <cellStyle name="Moeda" xfId="1" builtinId="4"/>
    <cellStyle name="Normal" xfId="0" builtinId="0"/>
    <cellStyle name="Normal 10" xfId="6" xr:uid="{00000000-0005-0000-0000-000002000000}"/>
    <cellStyle name="Normal 11 2" xfId="5" xr:uid="{00000000-0005-0000-0000-000003000000}"/>
    <cellStyle name="Normal 4" xfId="8" xr:uid="{00000000-0005-0000-0000-000004000000}"/>
    <cellStyle name="Porcentagem" xfId="2" builtinId="5"/>
    <cellStyle name="Porcentagem 2 2" xfId="7" xr:uid="{00000000-0005-0000-0000-000006000000}"/>
    <cellStyle name="Vírgula" xfId="4" builtinId="3"/>
    <cellStyle name="Vírgula 2 2" xfId="3" xr:uid="{00000000-0005-0000-0000-000008000000}"/>
  </cellStyles>
  <dxfs count="3">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457200</xdr:colOff>
      <xdr:row>0</xdr:row>
      <xdr:rowOff>91858</xdr:rowOff>
    </xdr:from>
    <xdr:to>
      <xdr:col>9</xdr:col>
      <xdr:colOff>670891</xdr:colOff>
      <xdr:row>1</xdr:row>
      <xdr:rowOff>159073</xdr:rowOff>
    </xdr:to>
    <xdr:pic>
      <xdr:nvPicPr>
        <xdr:cNvPr id="5" name="Imagem 2" descr="Descrição: Brasão1">
          <a:extLst>
            <a:ext uri="{FF2B5EF4-FFF2-40B4-BE49-F238E27FC236}">
              <a16:creationId xmlns:a16="http://schemas.microsoft.com/office/drawing/2014/main" id="{D2812B46-69F7-4C31-A9C5-6540DA7AB9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575" y="91858"/>
          <a:ext cx="1232866" cy="68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140805</xdr:colOff>
      <xdr:row>0</xdr:row>
      <xdr:rowOff>93408</xdr:rowOff>
    </xdr:from>
    <xdr:to>
      <xdr:col>6</xdr:col>
      <xdr:colOff>869674</xdr:colOff>
      <xdr:row>1</xdr:row>
      <xdr:rowOff>133027</xdr:rowOff>
    </xdr:to>
    <xdr:pic>
      <xdr:nvPicPr>
        <xdr:cNvPr id="2" name="Imagem 2" descr="Descrição: Brasão1">
          <a:extLst>
            <a:ext uri="{FF2B5EF4-FFF2-40B4-BE49-F238E27FC236}">
              <a16:creationId xmlns:a16="http://schemas.microsoft.com/office/drawing/2014/main" id="{6AE0A691-A85C-4043-B2E4-EA462B524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51914" y="93408"/>
          <a:ext cx="728869" cy="66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2766391</xdr:colOff>
      <xdr:row>0</xdr:row>
      <xdr:rowOff>111324</xdr:rowOff>
    </xdr:from>
    <xdr:to>
      <xdr:col>3</xdr:col>
      <xdr:colOff>808707</xdr:colOff>
      <xdr:row>0</xdr:row>
      <xdr:rowOff>853108</xdr:rowOff>
    </xdr:to>
    <xdr:pic>
      <xdr:nvPicPr>
        <xdr:cNvPr id="3" name="Imagem 2" descr="Descrição: Brasão1">
          <a:extLst>
            <a:ext uri="{FF2B5EF4-FFF2-40B4-BE49-F238E27FC236}">
              <a16:creationId xmlns:a16="http://schemas.microsoft.com/office/drawing/2014/main" id="{504FB9B1-3219-4CA1-AB6E-5FA19D0FF0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7608" y="111324"/>
          <a:ext cx="924664" cy="7417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33617</xdr:colOff>
      <xdr:row>0</xdr:row>
      <xdr:rowOff>53758</xdr:rowOff>
    </xdr:from>
    <xdr:to>
      <xdr:col>11</xdr:col>
      <xdr:colOff>544264</xdr:colOff>
      <xdr:row>1</xdr:row>
      <xdr:rowOff>186449</xdr:rowOff>
    </xdr:to>
    <xdr:pic>
      <xdr:nvPicPr>
        <xdr:cNvPr id="5" name="Imagem 2" descr="Descrição: Brasão1">
          <a:extLst>
            <a:ext uri="{FF2B5EF4-FFF2-40B4-BE49-F238E27FC236}">
              <a16:creationId xmlns:a16="http://schemas.microsoft.com/office/drawing/2014/main" id="{A6660D3E-2F7C-4436-BF54-C0A54CFEC5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50588" y="53758"/>
          <a:ext cx="1014911" cy="8722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ASA%202012/COPASA%202012/CODEVASF%20-%20ROSE/JANEIRO/LIGACOES%20INTRADOMICILIARES%20-%20BOM%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uisa/Desktop/Projetos%20Eng%20civil/PREFEITURA%20CRISTIANO%20OTONI/pavimenta&#231;&#227;o/MINISTERIO%20CIDADES%20-%20CAIXA/ARQUIVOS%20FINAIS/PLANILHA%20M&#218;LTIPLA%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tura"/>
      <sheetName val="Orçamento Sintético"/>
      <sheetName val="Orçamento Analítico"/>
      <sheetName val="Cronograma"/>
      <sheetName val="BDI - SERVIÇOS"/>
      <sheetName val="BDI - MAT"/>
    </sheetNames>
    <sheetDataSet>
      <sheetData sheetId="0" refreshError="1"/>
      <sheetData sheetId="1" refreshError="1"/>
      <sheetData sheetId="2" refreshError="1"/>
      <sheetData sheetId="3">
        <row r="1">
          <cell r="A1" t="str">
            <v>CRONOGRAMA FÍSICO-FINANCEIRO</v>
          </cell>
        </row>
        <row r="4">
          <cell r="A4" t="str">
            <v>BOM DESPACHO - MG</v>
          </cell>
        </row>
        <row r="5">
          <cell r="A5" t="str">
            <v>OBRA: LIGAÇÕES INTRADOMICILIARES -  BOM DESPACHO</v>
          </cell>
        </row>
        <row r="7">
          <cell r="A7" t="str">
            <v>Item</v>
          </cell>
          <cell r="B7" t="str">
            <v>Discriminação dos Serviços</v>
          </cell>
          <cell r="C7" t="str">
            <v>Peso    %</v>
          </cell>
          <cell r="D7" t="str">
            <v>Vl. das Obras/ Serviços (R$)</v>
          </cell>
          <cell r="E7" t="str">
            <v>Mês 01</v>
          </cell>
          <cell r="G7" t="str">
            <v>Mês 02</v>
          </cell>
          <cell r="I7" t="str">
            <v>Mês 03</v>
          </cell>
          <cell r="K7" t="str">
            <v>TOTAL</v>
          </cell>
        </row>
        <row r="8">
          <cell r="E8" t="str">
            <v>%</v>
          </cell>
          <cell r="F8" t="str">
            <v>R$</v>
          </cell>
          <cell r="G8" t="str">
            <v>%</v>
          </cell>
          <cell r="H8" t="str">
            <v>R$</v>
          </cell>
          <cell r="I8" t="str">
            <v>%</v>
          </cell>
          <cell r="J8" t="str">
            <v>R$</v>
          </cell>
          <cell r="K8" t="str">
            <v>%</v>
          </cell>
          <cell r="L8" t="str">
            <v>R$</v>
          </cell>
        </row>
        <row r="9">
          <cell r="A9" t="str">
            <v>01</v>
          </cell>
          <cell r="B9" t="str">
            <v>ITENS DE RATEIO</v>
          </cell>
          <cell r="C9">
            <v>0.44727697568639729</v>
          </cell>
          <cell r="D9">
            <v>109012.86</v>
          </cell>
        </row>
        <row r="11">
          <cell r="A11" t="str">
            <v>02</v>
          </cell>
          <cell r="B11" t="str">
            <v>LIGAÇÕES INTRADOMICILIARES</v>
          </cell>
          <cell r="C11">
            <v>0.39678607613288958</v>
          </cell>
          <cell r="D11">
            <v>96706.934000000008</v>
          </cell>
        </row>
        <row r="13">
          <cell r="A13" t="str">
            <v>03</v>
          </cell>
          <cell r="B13" t="str">
            <v>LIGAÇÕES DOMICILIARES</v>
          </cell>
          <cell r="C13">
            <v>0.15593694818071324</v>
          </cell>
          <cell r="D13">
            <v>38005.829999999994</v>
          </cell>
        </row>
        <row r="16">
          <cell r="A16" t="str">
            <v>TOTAL</v>
          </cell>
          <cell r="B16" t="str">
            <v>SIMPLES</v>
          </cell>
        </row>
        <row r="17">
          <cell r="B17" t="str">
            <v>ACUMULADO</v>
          </cell>
          <cell r="C17">
            <v>1</v>
          </cell>
          <cell r="D17">
            <v>243725.62399999998</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
      <sheetName val="Novo!"/>
      <sheetName val="Dados"/>
      <sheetName val="BDI"/>
      <sheetName val="Orçamento"/>
      <sheetName val="Memória"/>
      <sheetName val="Comp"/>
      <sheetName val="Cot"/>
      <sheetName val="CronoFF"/>
      <sheetName val="QCI"/>
      <sheetName val="Memorial Descritivo"/>
      <sheetName val="Licitação"/>
      <sheetName val="CronoFF-L"/>
      <sheetName val="QCI-L"/>
      <sheetName val="BM"/>
      <sheetName val="RRE"/>
      <sheetName val="OFÍCIO"/>
      <sheetName val="CC"/>
    </sheetNames>
    <sheetDataSet>
      <sheetData sheetId="0" refreshError="1"/>
      <sheetData sheetId="1" refreshError="1"/>
      <sheetData sheetId="2">
        <row r="29">
          <cell r="G29" t="str">
            <v>02/2018</v>
          </cell>
        </row>
      </sheetData>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T181"/>
  <sheetViews>
    <sheetView view="pageBreakPreview" topLeftCell="A153" zoomScaleNormal="70" zoomScaleSheetLayoutView="100" workbookViewId="0">
      <selection activeCell="J173" sqref="J173"/>
    </sheetView>
  </sheetViews>
  <sheetFormatPr defaultRowHeight="15" x14ac:dyDescent="0.25"/>
  <cols>
    <col min="1" max="1" width="9.140625" style="1"/>
    <col min="2" max="2" width="8.5703125" style="2" customWidth="1"/>
    <col min="3" max="3" width="13.42578125" style="101" customWidth="1"/>
    <col min="4" max="4" width="13.140625" style="2" customWidth="1"/>
    <col min="5" max="5" width="55.5703125" style="1" customWidth="1"/>
    <col min="6" max="6" width="7" style="2" customWidth="1"/>
    <col min="7" max="7" width="10.140625" style="3" customWidth="1"/>
    <col min="8" max="8" width="12.28515625" style="1" customWidth="1"/>
    <col min="9" max="9" width="15.28515625" style="1" customWidth="1"/>
    <col min="10" max="10" width="14.5703125" style="1" customWidth="1"/>
    <col min="11" max="11" width="9.140625" style="1"/>
    <col min="12" max="13" width="23.42578125" style="1" customWidth="1"/>
    <col min="14" max="16384" width="9.140625" style="1"/>
  </cols>
  <sheetData>
    <row r="1" spans="2:20" s="8" customFormat="1" ht="48.75" customHeight="1" thickTop="1" x14ac:dyDescent="0.2">
      <c r="B1" s="267" t="s">
        <v>82</v>
      </c>
      <c r="C1" s="268"/>
      <c r="D1" s="268"/>
      <c r="E1" s="268"/>
      <c r="F1" s="268"/>
      <c r="G1" s="268"/>
      <c r="H1" s="268"/>
      <c r="I1" s="269"/>
      <c r="J1" s="270"/>
      <c r="K1" s="100"/>
    </row>
    <row r="2" spans="2:20" ht="15.75" x14ac:dyDescent="0.25">
      <c r="B2" s="277" t="s">
        <v>14</v>
      </c>
      <c r="C2" s="278"/>
      <c r="D2" s="278"/>
      <c r="E2" s="278"/>
      <c r="F2" s="278"/>
      <c r="G2" s="278"/>
      <c r="H2" s="278"/>
      <c r="I2" s="271"/>
      <c r="J2" s="272"/>
      <c r="K2" s="11"/>
      <c r="L2" s="11"/>
      <c r="M2" s="11"/>
      <c r="N2" s="11"/>
      <c r="O2" s="11"/>
      <c r="P2" s="11"/>
      <c r="Q2" s="11"/>
      <c r="R2" s="11"/>
      <c r="S2" s="11"/>
      <c r="T2" s="11"/>
    </row>
    <row r="3" spans="2:20" x14ac:dyDescent="0.25">
      <c r="B3" s="279" t="s">
        <v>162</v>
      </c>
      <c r="C3" s="280"/>
      <c r="D3" s="280"/>
      <c r="E3" s="280"/>
      <c r="F3" s="280"/>
      <c r="G3" s="280"/>
      <c r="H3" s="280"/>
      <c r="I3" s="280"/>
      <c r="J3" s="281"/>
      <c r="K3" s="11"/>
      <c r="L3" s="11"/>
      <c r="M3" s="11"/>
      <c r="N3" s="11"/>
      <c r="O3" s="11"/>
      <c r="P3" s="11"/>
      <c r="Q3" s="11"/>
      <c r="R3" s="11"/>
      <c r="S3" s="11"/>
      <c r="T3" s="11"/>
    </row>
    <row r="4" spans="2:20" x14ac:dyDescent="0.25">
      <c r="B4" s="282" t="s">
        <v>163</v>
      </c>
      <c r="C4" s="283"/>
      <c r="D4" s="283"/>
      <c r="E4" s="283"/>
      <c r="F4" s="283"/>
      <c r="G4" s="283"/>
      <c r="H4" s="283"/>
      <c r="I4" s="283"/>
      <c r="J4" s="284"/>
      <c r="K4" s="11"/>
      <c r="L4" s="11"/>
      <c r="M4" s="11"/>
      <c r="N4" s="11"/>
      <c r="O4" s="11"/>
      <c r="P4" s="11"/>
      <c r="Q4" s="11"/>
      <c r="R4" s="11"/>
      <c r="S4" s="11"/>
      <c r="T4" s="11"/>
    </row>
    <row r="5" spans="2:20" x14ac:dyDescent="0.25">
      <c r="B5" s="275" t="s">
        <v>320</v>
      </c>
      <c r="C5" s="276"/>
      <c r="D5" s="276"/>
      <c r="E5" s="276"/>
      <c r="F5" s="276"/>
      <c r="G5" s="276"/>
      <c r="H5" s="273" t="s">
        <v>165</v>
      </c>
      <c r="I5" s="273"/>
      <c r="J5" s="274"/>
      <c r="K5" s="11"/>
      <c r="L5" s="11"/>
      <c r="M5" s="11"/>
      <c r="N5" s="11"/>
      <c r="O5" s="11"/>
      <c r="P5" s="11"/>
      <c r="Q5" s="11"/>
      <c r="R5" s="11"/>
      <c r="S5" s="11"/>
      <c r="T5" s="11"/>
    </row>
    <row r="6" spans="2:20" ht="15" customHeight="1" x14ac:dyDescent="0.25">
      <c r="B6" s="294" t="s">
        <v>164</v>
      </c>
      <c r="C6" s="295"/>
      <c r="D6" s="295"/>
      <c r="E6" s="295"/>
      <c r="F6" s="295"/>
      <c r="G6" s="296"/>
      <c r="H6" s="297" t="s">
        <v>75</v>
      </c>
      <c r="I6" s="298"/>
      <c r="J6" s="234">
        <f>'BDI '!E28</f>
        <v>0.27</v>
      </c>
      <c r="K6" s="11"/>
      <c r="L6" s="11"/>
      <c r="M6" s="11"/>
      <c r="N6" s="11"/>
      <c r="O6" s="11"/>
      <c r="P6" s="11"/>
      <c r="Q6" s="11"/>
      <c r="R6" s="11"/>
      <c r="S6" s="11"/>
      <c r="T6" s="11"/>
    </row>
    <row r="7" spans="2:20" ht="45.75" customHeight="1" x14ac:dyDescent="0.25">
      <c r="B7" s="183" t="s">
        <v>5</v>
      </c>
      <c r="C7" s="102" t="s">
        <v>85</v>
      </c>
      <c r="D7" s="102" t="s">
        <v>13</v>
      </c>
      <c r="E7" s="102" t="s">
        <v>6</v>
      </c>
      <c r="F7" s="102" t="s">
        <v>7</v>
      </c>
      <c r="G7" s="102" t="s">
        <v>8</v>
      </c>
      <c r="H7" s="103" t="s">
        <v>84</v>
      </c>
      <c r="I7" s="103" t="s">
        <v>83</v>
      </c>
      <c r="J7" s="184" t="s">
        <v>9</v>
      </c>
      <c r="K7" s="9"/>
    </row>
    <row r="8" spans="2:20" s="19" customFormat="1" ht="15" customHeight="1" x14ac:dyDescent="0.25">
      <c r="B8" s="185" t="s">
        <v>92</v>
      </c>
      <c r="C8" s="150"/>
      <c r="D8" s="152"/>
      <c r="E8" s="156" t="s">
        <v>89</v>
      </c>
      <c r="F8" s="150"/>
      <c r="G8" s="151"/>
      <c r="H8" s="151"/>
      <c r="I8" s="151"/>
      <c r="J8" s="186"/>
    </row>
    <row r="9" spans="2:20" ht="94.5" x14ac:dyDescent="0.25">
      <c r="B9" s="187" t="s">
        <v>10</v>
      </c>
      <c r="C9" s="104" t="s">
        <v>86</v>
      </c>
      <c r="D9" s="106" t="s">
        <v>427</v>
      </c>
      <c r="E9" s="107" t="s">
        <v>105</v>
      </c>
      <c r="F9" s="104" t="s">
        <v>94</v>
      </c>
      <c r="G9" s="108">
        <v>4.5</v>
      </c>
      <c r="H9" s="109">
        <v>184.07</v>
      </c>
      <c r="I9" s="110">
        <f>ROUND(H9*(1+$J$6),2)</f>
        <v>233.77</v>
      </c>
      <c r="J9" s="188">
        <f>ROUND(I9*G9,2)</f>
        <v>1051.97</v>
      </c>
    </row>
    <row r="10" spans="2:20" ht="97.5" customHeight="1" x14ac:dyDescent="0.25">
      <c r="B10" s="187" t="s">
        <v>11</v>
      </c>
      <c r="C10" s="104" t="s">
        <v>86</v>
      </c>
      <c r="D10" s="106" t="s">
        <v>427</v>
      </c>
      <c r="E10" s="107" t="s">
        <v>461</v>
      </c>
      <c r="F10" s="104" t="s">
        <v>94</v>
      </c>
      <c r="G10" s="108">
        <v>9</v>
      </c>
      <c r="H10" s="109">
        <v>184.07</v>
      </c>
      <c r="I10" s="110">
        <f>ROUND(H10*(1+$J$6),2)</f>
        <v>233.77</v>
      </c>
      <c r="J10" s="188">
        <f>ROUND(I10*G10,2)</f>
        <v>2103.9299999999998</v>
      </c>
    </row>
    <row r="11" spans="2:20" ht="31.5" x14ac:dyDescent="0.25">
      <c r="B11" s="187" t="s">
        <v>98</v>
      </c>
      <c r="C11" s="104" t="s">
        <v>88</v>
      </c>
      <c r="D11" s="122">
        <v>88255</v>
      </c>
      <c r="E11" s="107" t="s">
        <v>153</v>
      </c>
      <c r="F11" s="104" t="s">
        <v>90</v>
      </c>
      <c r="G11" s="108">
        <v>40</v>
      </c>
      <c r="H11" s="109">
        <v>25.54</v>
      </c>
      <c r="I11" s="110">
        <f t="shared" ref="I11:I13" si="0">ROUND(H11*(1+$J$6),2)</f>
        <v>32.44</v>
      </c>
      <c r="J11" s="188">
        <f t="shared" ref="J11:J13" si="1">ROUND(I11*G11,2)</f>
        <v>1297.5999999999999</v>
      </c>
    </row>
    <row r="12" spans="2:20" ht="30" customHeight="1" x14ac:dyDescent="0.25">
      <c r="B12" s="187" t="s">
        <v>154</v>
      </c>
      <c r="C12" s="104" t="s">
        <v>88</v>
      </c>
      <c r="D12" s="104">
        <v>100305</v>
      </c>
      <c r="E12" s="111" t="s">
        <v>87</v>
      </c>
      <c r="F12" s="104" t="s">
        <v>90</v>
      </c>
      <c r="G12" s="108">
        <v>20</v>
      </c>
      <c r="H12" s="109">
        <v>81.819999999999993</v>
      </c>
      <c r="I12" s="110">
        <f t="shared" si="0"/>
        <v>103.91</v>
      </c>
      <c r="J12" s="188">
        <f t="shared" si="1"/>
        <v>2078.1999999999998</v>
      </c>
    </row>
    <row r="13" spans="2:20" ht="15.75" x14ac:dyDescent="0.25">
      <c r="B13" s="187" t="s">
        <v>426</v>
      </c>
      <c r="C13" s="104" t="s">
        <v>432</v>
      </c>
      <c r="D13" s="104">
        <v>65001172</v>
      </c>
      <c r="E13" s="111" t="s">
        <v>433</v>
      </c>
      <c r="F13" s="104" t="s">
        <v>94</v>
      </c>
      <c r="G13" s="108">
        <v>4960</v>
      </c>
      <c r="H13" s="109">
        <v>0.54</v>
      </c>
      <c r="I13" s="110">
        <f t="shared" si="0"/>
        <v>0.69</v>
      </c>
      <c r="J13" s="188">
        <f t="shared" si="1"/>
        <v>3422.4</v>
      </c>
    </row>
    <row r="14" spans="2:20" ht="15" customHeight="1" x14ac:dyDescent="0.25">
      <c r="B14" s="189"/>
      <c r="C14" s="155"/>
      <c r="D14" s="155"/>
      <c r="E14" s="155"/>
      <c r="F14" s="155"/>
      <c r="G14" s="155"/>
      <c r="H14" s="155"/>
      <c r="I14" s="180" t="s">
        <v>97</v>
      </c>
      <c r="J14" s="190">
        <f>ROUND(SUM(J9:J13),2)</f>
        <v>9954.1</v>
      </c>
    </row>
    <row r="15" spans="2:20" s="19" customFormat="1" ht="15.75" x14ac:dyDescent="0.25">
      <c r="B15" s="191" t="s">
        <v>91</v>
      </c>
      <c r="C15" s="238"/>
      <c r="D15" s="239"/>
      <c r="E15" s="112" t="s">
        <v>439</v>
      </c>
      <c r="F15" s="238"/>
      <c r="G15" s="240"/>
      <c r="H15" s="240"/>
      <c r="I15" s="240"/>
      <c r="J15" s="241"/>
    </row>
    <row r="16" spans="2:20" s="19" customFormat="1" ht="47.25" x14ac:dyDescent="0.25">
      <c r="B16" s="108" t="s">
        <v>45</v>
      </c>
      <c r="C16" s="108" t="s">
        <v>86</v>
      </c>
      <c r="D16" s="108" t="s">
        <v>442</v>
      </c>
      <c r="E16" s="256" t="s">
        <v>441</v>
      </c>
      <c r="F16" s="108" t="s">
        <v>96</v>
      </c>
      <c r="G16" s="108">
        <v>100</v>
      </c>
      <c r="H16" s="108">
        <v>31.57</v>
      </c>
      <c r="I16" s="108">
        <f>ROUND(H16*(1+$J$6),2)</f>
        <v>40.090000000000003</v>
      </c>
      <c r="J16" s="188">
        <f>ROUND(G16*I16,2)</f>
        <v>4009</v>
      </c>
    </row>
    <row r="17" spans="2:10" ht="20.25" customHeight="1" x14ac:dyDescent="0.25">
      <c r="B17" s="108" t="s">
        <v>440</v>
      </c>
      <c r="C17" s="108" t="s">
        <v>101</v>
      </c>
      <c r="D17" s="108" t="str">
        <f>CPU!B8</f>
        <v>PMP 001</v>
      </c>
      <c r="E17" s="257" t="str">
        <f>CPU!C8</f>
        <v>LIMPEZA DE PISO COM JATO DE ÁGUA DE ALTA PRESSÃO</v>
      </c>
      <c r="F17" s="108" t="s">
        <v>94</v>
      </c>
      <c r="G17" s="108">
        <v>7800</v>
      </c>
      <c r="H17" s="108">
        <f>CPU!G8</f>
        <v>0.14000000000000001</v>
      </c>
      <c r="I17" s="108">
        <f>ROUND(H17*(1+$J$6),2)</f>
        <v>0.18</v>
      </c>
      <c r="J17" s="188">
        <f>ROUND(G17*I17,2)</f>
        <v>1404</v>
      </c>
    </row>
    <row r="18" spans="2:10" ht="15.75" x14ac:dyDescent="0.25">
      <c r="B18" s="285" t="s">
        <v>97</v>
      </c>
      <c r="C18" s="286"/>
      <c r="D18" s="286"/>
      <c r="E18" s="286"/>
      <c r="F18" s="286"/>
      <c r="G18" s="286"/>
      <c r="H18" s="286"/>
      <c r="I18" s="286"/>
      <c r="J18" s="190">
        <f>ROUND(SUM(J16:J17),2)</f>
        <v>5413</v>
      </c>
    </row>
    <row r="19" spans="2:10" ht="15.75" x14ac:dyDescent="0.25">
      <c r="B19" s="191" t="s">
        <v>93</v>
      </c>
      <c r="C19" s="154"/>
      <c r="D19" s="154"/>
      <c r="E19" s="113" t="s">
        <v>209</v>
      </c>
      <c r="F19" s="154"/>
      <c r="G19" s="154"/>
      <c r="H19" s="154"/>
      <c r="I19" s="153"/>
      <c r="J19" s="242"/>
    </row>
    <row r="20" spans="2:10" ht="32.25" customHeight="1" x14ac:dyDescent="0.25">
      <c r="B20" s="187" t="s">
        <v>46</v>
      </c>
      <c r="C20" s="104" t="s">
        <v>88</v>
      </c>
      <c r="D20" s="104">
        <v>96522</v>
      </c>
      <c r="E20" s="107" t="s">
        <v>109</v>
      </c>
      <c r="F20" s="104" t="s">
        <v>95</v>
      </c>
      <c r="G20" s="108">
        <v>6.4</v>
      </c>
      <c r="H20" s="109">
        <v>104.88</v>
      </c>
      <c r="I20" s="110">
        <f t="shared" ref="I20:I29" si="2">ROUND(H20*(1+$J$6),2)</f>
        <v>133.19999999999999</v>
      </c>
      <c r="J20" s="188">
        <f t="shared" ref="J20:J29" si="3">ROUND(I20*G20,2)</f>
        <v>852.48</v>
      </c>
    </row>
    <row r="21" spans="2:10" ht="32.25" customHeight="1" x14ac:dyDescent="0.25">
      <c r="B21" s="187" t="s">
        <v>47</v>
      </c>
      <c r="C21" s="104" t="s">
        <v>88</v>
      </c>
      <c r="D21" s="104">
        <v>101616</v>
      </c>
      <c r="E21" s="107" t="s">
        <v>110</v>
      </c>
      <c r="F21" s="104" t="s">
        <v>94</v>
      </c>
      <c r="G21" s="108">
        <v>18.53</v>
      </c>
      <c r="H21" s="109">
        <v>4.32</v>
      </c>
      <c r="I21" s="110">
        <f t="shared" si="2"/>
        <v>5.49</v>
      </c>
      <c r="J21" s="188">
        <f t="shared" si="3"/>
        <v>101.73</v>
      </c>
    </row>
    <row r="22" spans="2:10" ht="63" x14ac:dyDescent="0.25">
      <c r="B22" s="187" t="s">
        <v>48</v>
      </c>
      <c r="C22" s="104" t="s">
        <v>88</v>
      </c>
      <c r="D22" s="104">
        <v>92775</v>
      </c>
      <c r="E22" s="114" t="s">
        <v>334</v>
      </c>
      <c r="F22" s="104" t="s">
        <v>108</v>
      </c>
      <c r="G22" s="108">
        <v>64.06</v>
      </c>
      <c r="H22" s="105">
        <v>17.09</v>
      </c>
      <c r="I22" s="110">
        <f t="shared" ref="I22" si="4">ROUND(H22*(1+$J$6),2)</f>
        <v>21.7</v>
      </c>
      <c r="J22" s="188">
        <f t="shared" ref="J22" si="5">ROUND(I22*G22,2)</f>
        <v>1390.1</v>
      </c>
    </row>
    <row r="23" spans="2:10" ht="33" customHeight="1" x14ac:dyDescent="0.25">
      <c r="B23" s="187" t="s">
        <v>49</v>
      </c>
      <c r="C23" s="104" t="s">
        <v>88</v>
      </c>
      <c r="D23" s="104">
        <v>96544</v>
      </c>
      <c r="E23" s="107" t="s">
        <v>201</v>
      </c>
      <c r="F23" s="104" t="s">
        <v>108</v>
      </c>
      <c r="G23" s="108">
        <v>33.950000000000003</v>
      </c>
      <c r="H23" s="109">
        <v>16.2</v>
      </c>
      <c r="I23" s="110">
        <f t="shared" si="2"/>
        <v>20.57</v>
      </c>
      <c r="J23" s="188">
        <f t="shared" si="3"/>
        <v>698.35</v>
      </c>
    </row>
    <row r="24" spans="2:10" ht="36.75" customHeight="1" x14ac:dyDescent="0.25">
      <c r="B24" s="187" t="s">
        <v>53</v>
      </c>
      <c r="C24" s="104" t="s">
        <v>88</v>
      </c>
      <c r="D24" s="104">
        <v>96546</v>
      </c>
      <c r="E24" s="107" t="s">
        <v>202</v>
      </c>
      <c r="F24" s="104" t="s">
        <v>108</v>
      </c>
      <c r="G24" s="108">
        <v>230.38</v>
      </c>
      <c r="H24" s="109">
        <v>13.75</v>
      </c>
      <c r="I24" s="110">
        <f t="shared" ref="I24" si="6">ROUND(H24*(1+$J$6),2)</f>
        <v>17.46</v>
      </c>
      <c r="J24" s="188">
        <f t="shared" ref="J24" si="7">ROUND(I24*G24,2)</f>
        <v>4022.43</v>
      </c>
    </row>
    <row r="25" spans="2:10" ht="50.25" customHeight="1" x14ac:dyDescent="0.25">
      <c r="B25" s="187" t="s">
        <v>263</v>
      </c>
      <c r="C25" s="104" t="s">
        <v>88</v>
      </c>
      <c r="D25" s="104">
        <v>96536</v>
      </c>
      <c r="E25" s="107" t="s">
        <v>336</v>
      </c>
      <c r="F25" s="104" t="s">
        <v>94</v>
      </c>
      <c r="G25" s="108">
        <v>35.270000000000003</v>
      </c>
      <c r="H25" s="109">
        <v>66.739999999999995</v>
      </c>
      <c r="I25" s="110">
        <f t="shared" ref="I25:I26" si="8">ROUND(H25*(1+$J$6),2)</f>
        <v>84.76</v>
      </c>
      <c r="J25" s="188">
        <f t="shared" ref="J25:J26" si="9">ROUND(I25*G25,2)</f>
        <v>2989.49</v>
      </c>
    </row>
    <row r="26" spans="2:10" ht="66" customHeight="1" x14ac:dyDescent="0.25">
      <c r="B26" s="187" t="s">
        <v>264</v>
      </c>
      <c r="C26" s="104" t="s">
        <v>88</v>
      </c>
      <c r="D26" s="104">
        <v>92419</v>
      </c>
      <c r="E26" s="107" t="s">
        <v>334</v>
      </c>
      <c r="F26" s="104" t="s">
        <v>94</v>
      </c>
      <c r="G26" s="108">
        <v>6</v>
      </c>
      <c r="H26" s="109">
        <v>57.35</v>
      </c>
      <c r="I26" s="110">
        <f t="shared" si="8"/>
        <v>72.83</v>
      </c>
      <c r="J26" s="188">
        <f t="shared" si="9"/>
        <v>436.98</v>
      </c>
    </row>
    <row r="27" spans="2:10" ht="47.25" x14ac:dyDescent="0.25">
      <c r="B27" s="187" t="s">
        <v>333</v>
      </c>
      <c r="C27" s="104" t="s">
        <v>88</v>
      </c>
      <c r="D27" s="104">
        <v>94965</v>
      </c>
      <c r="E27" s="111" t="s">
        <v>425</v>
      </c>
      <c r="F27" s="104" t="s">
        <v>95</v>
      </c>
      <c r="G27" s="108">
        <v>5.43</v>
      </c>
      <c r="H27" s="109">
        <v>347.93</v>
      </c>
      <c r="I27" s="110">
        <f t="shared" si="2"/>
        <v>441.87</v>
      </c>
      <c r="J27" s="188">
        <f t="shared" si="3"/>
        <v>2399.35</v>
      </c>
    </row>
    <row r="28" spans="2:10" ht="18" customHeight="1" x14ac:dyDescent="0.25">
      <c r="B28" s="187" t="s">
        <v>335</v>
      </c>
      <c r="C28" s="104" t="s">
        <v>88</v>
      </c>
      <c r="D28" s="104">
        <v>96995</v>
      </c>
      <c r="E28" s="149" t="s">
        <v>111</v>
      </c>
      <c r="F28" s="104" t="s">
        <v>95</v>
      </c>
      <c r="G28" s="108">
        <v>4.5</v>
      </c>
      <c r="H28" s="109">
        <v>33.840000000000003</v>
      </c>
      <c r="I28" s="110">
        <f t="shared" si="2"/>
        <v>42.98</v>
      </c>
      <c r="J28" s="188">
        <f t="shared" si="3"/>
        <v>193.41</v>
      </c>
    </row>
    <row r="29" spans="2:10" ht="18" customHeight="1" x14ac:dyDescent="0.25">
      <c r="B29" s="187" t="s">
        <v>337</v>
      </c>
      <c r="C29" s="104" t="s">
        <v>86</v>
      </c>
      <c r="D29" s="104" t="s">
        <v>239</v>
      </c>
      <c r="E29" s="149" t="s">
        <v>238</v>
      </c>
      <c r="F29" s="104" t="s">
        <v>94</v>
      </c>
      <c r="G29" s="108">
        <v>49.38</v>
      </c>
      <c r="H29" s="109">
        <v>18.25</v>
      </c>
      <c r="I29" s="110">
        <f t="shared" si="2"/>
        <v>23.18</v>
      </c>
      <c r="J29" s="188">
        <f t="shared" si="3"/>
        <v>1144.6300000000001</v>
      </c>
    </row>
    <row r="30" spans="2:10" ht="15.75" x14ac:dyDescent="0.25">
      <c r="B30" s="287" t="s">
        <v>97</v>
      </c>
      <c r="C30" s="288"/>
      <c r="D30" s="288"/>
      <c r="E30" s="288"/>
      <c r="F30" s="288"/>
      <c r="G30" s="288"/>
      <c r="H30" s="288"/>
      <c r="I30" s="288"/>
      <c r="J30" s="190">
        <f>ROUND(SUM(J20:J29),2)</f>
        <v>14228.95</v>
      </c>
    </row>
    <row r="31" spans="2:10" s="19" customFormat="1" ht="15.75" x14ac:dyDescent="0.25">
      <c r="B31" s="191" t="s">
        <v>102</v>
      </c>
      <c r="C31" s="244"/>
      <c r="D31" s="243"/>
      <c r="E31" s="112" t="s">
        <v>231</v>
      </c>
      <c r="F31" s="244"/>
      <c r="G31" s="245"/>
      <c r="H31" s="245"/>
      <c r="I31" s="245"/>
      <c r="J31" s="246"/>
    </row>
    <row r="32" spans="2:10" s="19" customFormat="1" ht="31.5" x14ac:dyDescent="0.25">
      <c r="B32" s="187" t="s">
        <v>50</v>
      </c>
      <c r="C32" s="104" t="s">
        <v>86</v>
      </c>
      <c r="D32" s="123" t="s">
        <v>232</v>
      </c>
      <c r="E32" s="114" t="s">
        <v>233</v>
      </c>
      <c r="F32" s="104" t="s">
        <v>94</v>
      </c>
      <c r="G32" s="108">
        <v>84.75</v>
      </c>
      <c r="H32" s="105">
        <v>96.86</v>
      </c>
      <c r="I32" s="110">
        <f t="shared" ref="I32:I38" si="10">ROUND(H32*(1+$J$6),2)</f>
        <v>123.01</v>
      </c>
      <c r="J32" s="188">
        <f t="shared" ref="J32:J38" si="11">ROUND(G32*I32,2)</f>
        <v>10425.1</v>
      </c>
    </row>
    <row r="33" spans="2:10" s="19" customFormat="1" ht="47.25" x14ac:dyDescent="0.25">
      <c r="B33" s="187" t="s">
        <v>236</v>
      </c>
      <c r="C33" s="104" t="s">
        <v>86</v>
      </c>
      <c r="D33" s="123" t="s">
        <v>235</v>
      </c>
      <c r="E33" s="114" t="s">
        <v>234</v>
      </c>
      <c r="F33" s="104" t="s">
        <v>108</v>
      </c>
      <c r="G33" s="108">
        <v>125.43</v>
      </c>
      <c r="H33" s="105">
        <v>16.88</v>
      </c>
      <c r="I33" s="110">
        <f t="shared" si="10"/>
        <v>21.44</v>
      </c>
      <c r="J33" s="188">
        <f t="shared" si="11"/>
        <v>2689.22</v>
      </c>
    </row>
    <row r="34" spans="2:10" s="19" customFormat="1" ht="15.75" x14ac:dyDescent="0.25">
      <c r="B34" s="187" t="s">
        <v>237</v>
      </c>
      <c r="C34" s="104" t="s">
        <v>101</v>
      </c>
      <c r="D34" s="123" t="str">
        <f>CPU!B10</f>
        <v>PMP 002</v>
      </c>
      <c r="E34" s="114" t="str">
        <f>CPU!C10</f>
        <v>EXECUÇÃO DE CANALETA EM LAJE</v>
      </c>
      <c r="F34" s="104" t="s">
        <v>96</v>
      </c>
      <c r="G34" s="108">
        <v>5</v>
      </c>
      <c r="H34" s="105">
        <f>CPU!G10</f>
        <v>68.44</v>
      </c>
      <c r="I34" s="110">
        <f t="shared" si="10"/>
        <v>86.92</v>
      </c>
      <c r="J34" s="188">
        <f t="shared" si="11"/>
        <v>434.6</v>
      </c>
    </row>
    <row r="35" spans="2:10" s="19" customFormat="1" ht="47.25" x14ac:dyDescent="0.25">
      <c r="B35" s="187" t="s">
        <v>430</v>
      </c>
      <c r="C35" s="104" t="s">
        <v>86</v>
      </c>
      <c r="D35" s="123" t="s">
        <v>451</v>
      </c>
      <c r="E35" s="114" t="s">
        <v>450</v>
      </c>
      <c r="F35" s="104" t="s">
        <v>96</v>
      </c>
      <c r="G35" s="108">
        <v>3</v>
      </c>
      <c r="H35" s="105">
        <v>25.82</v>
      </c>
      <c r="I35" s="110">
        <f t="shared" si="10"/>
        <v>32.79</v>
      </c>
      <c r="J35" s="188">
        <f t="shared" si="11"/>
        <v>98.37</v>
      </c>
    </row>
    <row r="36" spans="2:10" s="19" customFormat="1" ht="31.5" x14ac:dyDescent="0.25">
      <c r="B36" s="187" t="s">
        <v>431</v>
      </c>
      <c r="C36" s="104" t="s">
        <v>86</v>
      </c>
      <c r="D36" s="123" t="s">
        <v>429</v>
      </c>
      <c r="E36" s="114" t="s">
        <v>428</v>
      </c>
      <c r="F36" s="104" t="s">
        <v>94</v>
      </c>
      <c r="G36" s="108">
        <v>84.75</v>
      </c>
      <c r="H36" s="105">
        <v>25.12</v>
      </c>
      <c r="I36" s="110">
        <f t="shared" si="10"/>
        <v>31.9</v>
      </c>
      <c r="J36" s="188">
        <f t="shared" si="11"/>
        <v>2703.53</v>
      </c>
    </row>
    <row r="37" spans="2:10" s="19" customFormat="1" ht="47.25" x14ac:dyDescent="0.25">
      <c r="B37" s="187" t="s">
        <v>443</v>
      </c>
      <c r="C37" s="104" t="s">
        <v>88</v>
      </c>
      <c r="D37" s="123">
        <v>98546</v>
      </c>
      <c r="E37" s="114" t="s">
        <v>462</v>
      </c>
      <c r="F37" s="104" t="s">
        <v>94</v>
      </c>
      <c r="G37" s="108">
        <v>98.68</v>
      </c>
      <c r="H37" s="105">
        <v>71.08</v>
      </c>
      <c r="I37" s="110">
        <f t="shared" si="10"/>
        <v>90.27</v>
      </c>
      <c r="J37" s="188">
        <f t="shared" si="11"/>
        <v>8907.84</v>
      </c>
    </row>
    <row r="38" spans="2:10" s="19" customFormat="1" ht="31.5" x14ac:dyDescent="0.25">
      <c r="B38" s="187" t="s">
        <v>449</v>
      </c>
      <c r="C38" s="104" t="s">
        <v>86</v>
      </c>
      <c r="D38" s="123" t="s">
        <v>429</v>
      </c>
      <c r="E38" s="114" t="s">
        <v>428</v>
      </c>
      <c r="F38" s="104" t="s">
        <v>94</v>
      </c>
      <c r="G38" s="108">
        <v>84.75</v>
      </c>
      <c r="H38" s="105">
        <v>25.12</v>
      </c>
      <c r="I38" s="110">
        <f t="shared" si="10"/>
        <v>31.9</v>
      </c>
      <c r="J38" s="188">
        <f t="shared" si="11"/>
        <v>2703.53</v>
      </c>
    </row>
    <row r="39" spans="2:10" ht="15.75" x14ac:dyDescent="0.25">
      <c r="B39" s="285" t="s">
        <v>97</v>
      </c>
      <c r="C39" s="286"/>
      <c r="D39" s="286"/>
      <c r="E39" s="286"/>
      <c r="F39" s="286"/>
      <c r="G39" s="286"/>
      <c r="H39" s="286"/>
      <c r="I39" s="286"/>
      <c r="J39" s="192">
        <f>ROUND(SUM(J32:J38),2)</f>
        <v>27962.19</v>
      </c>
    </row>
    <row r="40" spans="2:10" s="19" customFormat="1" ht="15.75" x14ac:dyDescent="0.25">
      <c r="B40" s="191" t="s">
        <v>103</v>
      </c>
      <c r="C40" s="244"/>
      <c r="D40" s="243"/>
      <c r="E40" s="112" t="s">
        <v>115</v>
      </c>
      <c r="F40" s="244"/>
      <c r="G40" s="245"/>
      <c r="H40" s="245"/>
      <c r="I40" s="245"/>
      <c r="J40" s="246"/>
    </row>
    <row r="41" spans="2:10" s="19" customFormat="1" ht="31.5" x14ac:dyDescent="0.25">
      <c r="B41" s="187" t="s">
        <v>114</v>
      </c>
      <c r="C41" s="104" t="s">
        <v>86</v>
      </c>
      <c r="D41" s="123" t="s">
        <v>171</v>
      </c>
      <c r="E41" s="114" t="s">
        <v>170</v>
      </c>
      <c r="F41" s="104" t="s">
        <v>94</v>
      </c>
      <c r="G41" s="108">
        <v>57.36</v>
      </c>
      <c r="H41" s="105">
        <v>41.48</v>
      </c>
      <c r="I41" s="110">
        <f>ROUND(H41*(1+$J$6),2)</f>
        <v>52.68</v>
      </c>
      <c r="J41" s="188">
        <f>ROUND(G41*I41,2)</f>
        <v>3021.72</v>
      </c>
    </row>
    <row r="42" spans="2:10" ht="15.75" x14ac:dyDescent="0.25">
      <c r="B42" s="285" t="s">
        <v>97</v>
      </c>
      <c r="C42" s="286"/>
      <c r="D42" s="286"/>
      <c r="E42" s="286"/>
      <c r="F42" s="286"/>
      <c r="G42" s="286"/>
      <c r="H42" s="286"/>
      <c r="I42" s="286"/>
      <c r="J42" s="192">
        <f>ROUND(SUM(J41:J41),2)</f>
        <v>3021.72</v>
      </c>
    </row>
    <row r="43" spans="2:10" s="19" customFormat="1" ht="15.75" x14ac:dyDescent="0.25">
      <c r="B43" s="191" t="s">
        <v>106</v>
      </c>
      <c r="C43" s="238"/>
      <c r="D43" s="239"/>
      <c r="E43" s="112" t="s">
        <v>113</v>
      </c>
      <c r="F43" s="244"/>
      <c r="G43" s="245"/>
      <c r="H43" s="245"/>
      <c r="I43" s="245"/>
      <c r="J43" s="246"/>
    </row>
    <row r="44" spans="2:10" s="19" customFormat="1" ht="78.75" x14ac:dyDescent="0.25">
      <c r="B44" s="187" t="s">
        <v>265</v>
      </c>
      <c r="C44" s="104" t="s">
        <v>88</v>
      </c>
      <c r="D44" s="123">
        <v>87450</v>
      </c>
      <c r="E44" s="114" t="s">
        <v>168</v>
      </c>
      <c r="F44" s="104" t="s">
        <v>94</v>
      </c>
      <c r="G44" s="108">
        <v>188.88</v>
      </c>
      <c r="H44" s="109">
        <v>67.77</v>
      </c>
      <c r="I44" s="110">
        <f>ROUND(H44*(1+$J$6),2)</f>
        <v>86.07</v>
      </c>
      <c r="J44" s="188">
        <f>ROUND(G44*I44,2)</f>
        <v>16256.9</v>
      </c>
    </row>
    <row r="45" spans="2:10" s="19" customFormat="1" ht="31.5" x14ac:dyDescent="0.25">
      <c r="B45" s="187" t="s">
        <v>266</v>
      </c>
      <c r="C45" s="104" t="s">
        <v>88</v>
      </c>
      <c r="D45" s="123">
        <v>93205</v>
      </c>
      <c r="E45" s="114" t="s">
        <v>169</v>
      </c>
      <c r="F45" s="104" t="s">
        <v>96</v>
      </c>
      <c r="G45" s="108">
        <v>70.2</v>
      </c>
      <c r="H45" s="109">
        <v>29.57</v>
      </c>
      <c r="I45" s="110">
        <f>ROUND(H45*(1+$J$6),2)</f>
        <v>37.549999999999997</v>
      </c>
      <c r="J45" s="188">
        <f>ROUND(G45*I45,2)</f>
        <v>2636.01</v>
      </c>
    </row>
    <row r="46" spans="2:10" s="19" customFormat="1" ht="47.25" x14ac:dyDescent="0.25">
      <c r="B46" s="187" t="s">
        <v>267</v>
      </c>
      <c r="C46" s="104" t="s">
        <v>88</v>
      </c>
      <c r="D46" s="104">
        <v>94965</v>
      </c>
      <c r="E46" s="111" t="s">
        <v>425</v>
      </c>
      <c r="F46" s="104" t="s">
        <v>95</v>
      </c>
      <c r="G46" s="108">
        <v>5.43</v>
      </c>
      <c r="H46" s="109">
        <v>347.93</v>
      </c>
      <c r="I46" s="110">
        <f>ROUND(H46*(1+$J$6),2)</f>
        <v>441.87</v>
      </c>
      <c r="J46" s="188">
        <f t="shared" ref="J46" si="12">ROUND(I46*G46,2)</f>
        <v>2399.35</v>
      </c>
    </row>
    <row r="47" spans="2:10" s="19" customFormat="1" ht="63" x14ac:dyDescent="0.25">
      <c r="B47" s="187" t="s">
        <v>268</v>
      </c>
      <c r="C47" s="104" t="s">
        <v>88</v>
      </c>
      <c r="D47" s="123">
        <v>92778</v>
      </c>
      <c r="E47" s="114" t="s">
        <v>112</v>
      </c>
      <c r="F47" s="104" t="s">
        <v>108</v>
      </c>
      <c r="G47" s="108">
        <v>23.25</v>
      </c>
      <c r="H47" s="109">
        <v>13.7</v>
      </c>
      <c r="I47" s="110">
        <f>ROUND(H47*(1+$J$6),2)</f>
        <v>17.399999999999999</v>
      </c>
      <c r="J47" s="188">
        <f>ROUND(G47*I47,2)</f>
        <v>404.55</v>
      </c>
    </row>
    <row r="48" spans="2:10" ht="15.75" x14ac:dyDescent="0.25">
      <c r="B48" s="285" t="s">
        <v>97</v>
      </c>
      <c r="C48" s="286"/>
      <c r="D48" s="286"/>
      <c r="E48" s="286"/>
      <c r="F48" s="286"/>
      <c r="G48" s="286"/>
      <c r="H48" s="286"/>
      <c r="I48" s="286"/>
      <c r="J48" s="192">
        <f>ROUND(SUM(J44:J47),2)</f>
        <v>21696.81</v>
      </c>
    </row>
    <row r="49" spans="2:10" s="19" customFormat="1" ht="15.75" x14ac:dyDescent="0.25">
      <c r="B49" s="191" t="s">
        <v>117</v>
      </c>
      <c r="C49" s="238"/>
      <c r="D49" s="239"/>
      <c r="E49" s="112" t="s">
        <v>120</v>
      </c>
      <c r="F49" s="238"/>
      <c r="G49" s="240"/>
      <c r="H49" s="240"/>
      <c r="I49" s="240"/>
      <c r="J49" s="241"/>
    </row>
    <row r="50" spans="2:10" s="19" customFormat="1" ht="31.5" x14ac:dyDescent="0.25">
      <c r="B50" s="187" t="s">
        <v>269</v>
      </c>
      <c r="C50" s="104" t="s">
        <v>88</v>
      </c>
      <c r="D50" s="123">
        <v>91941</v>
      </c>
      <c r="E50" s="114" t="s">
        <v>240</v>
      </c>
      <c r="F50" s="104" t="s">
        <v>116</v>
      </c>
      <c r="G50" s="108">
        <v>24</v>
      </c>
      <c r="H50" s="105">
        <v>7.82</v>
      </c>
      <c r="I50" s="110">
        <f>ROUND(H50*(1+$J$6),2)</f>
        <v>9.93</v>
      </c>
      <c r="J50" s="188">
        <f>ROUND(G50*I50,2)</f>
        <v>238.32</v>
      </c>
    </row>
    <row r="51" spans="2:10" s="19" customFormat="1" ht="63" x14ac:dyDescent="0.25">
      <c r="B51" s="187" t="s">
        <v>270</v>
      </c>
      <c r="C51" s="104" t="s">
        <v>86</v>
      </c>
      <c r="D51" s="123" t="s">
        <v>242</v>
      </c>
      <c r="E51" s="114" t="s">
        <v>241</v>
      </c>
      <c r="F51" s="104" t="s">
        <v>116</v>
      </c>
      <c r="G51" s="108">
        <v>12</v>
      </c>
      <c r="H51" s="105">
        <v>11.07</v>
      </c>
      <c r="I51" s="110">
        <f>ROUND(H51*(1+$J$6),2)</f>
        <v>14.06</v>
      </c>
      <c r="J51" s="188">
        <f>ROUND(G51*I51,2)</f>
        <v>168.72</v>
      </c>
    </row>
    <row r="52" spans="2:10" s="19" customFormat="1" ht="31.5" x14ac:dyDescent="0.25">
      <c r="B52" s="187" t="s">
        <v>271</v>
      </c>
      <c r="C52" s="104" t="s">
        <v>88</v>
      </c>
      <c r="D52" s="123">
        <v>91845</v>
      </c>
      <c r="E52" s="114" t="s">
        <v>243</v>
      </c>
      <c r="F52" s="104" t="s">
        <v>96</v>
      </c>
      <c r="G52" s="108">
        <v>118.95</v>
      </c>
      <c r="H52" s="105">
        <v>5.93</v>
      </c>
      <c r="I52" s="110">
        <f t="shared" ref="I52:I70" si="13">ROUND(H52*(1+$J$6),2)</f>
        <v>7.53</v>
      </c>
      <c r="J52" s="188">
        <f t="shared" ref="J52:J53" si="14">ROUND(G52*I52,2)</f>
        <v>895.69</v>
      </c>
    </row>
    <row r="53" spans="2:10" s="19" customFormat="1" ht="31.5" x14ac:dyDescent="0.25">
      <c r="B53" s="187" t="s">
        <v>272</v>
      </c>
      <c r="C53" s="104" t="s">
        <v>88</v>
      </c>
      <c r="D53" s="123">
        <v>91846</v>
      </c>
      <c r="E53" s="114" t="s">
        <v>244</v>
      </c>
      <c r="F53" s="104" t="s">
        <v>96</v>
      </c>
      <c r="G53" s="108">
        <v>9.3000000000000007</v>
      </c>
      <c r="H53" s="105">
        <v>6.98</v>
      </c>
      <c r="I53" s="110">
        <f t="shared" si="13"/>
        <v>8.86</v>
      </c>
      <c r="J53" s="188">
        <f t="shared" si="14"/>
        <v>82.4</v>
      </c>
    </row>
    <row r="54" spans="2:10" s="19" customFormat="1" ht="47.25" x14ac:dyDescent="0.25">
      <c r="B54" s="187" t="s">
        <v>273</v>
      </c>
      <c r="C54" s="104" t="s">
        <v>88</v>
      </c>
      <c r="D54" s="123">
        <v>91924</v>
      </c>
      <c r="E54" s="114" t="s">
        <v>245</v>
      </c>
      <c r="F54" s="104" t="s">
        <v>96</v>
      </c>
      <c r="G54" s="108">
        <v>230</v>
      </c>
      <c r="H54" s="105">
        <v>2.4900000000000002</v>
      </c>
      <c r="I54" s="110">
        <f t="shared" si="13"/>
        <v>3.16</v>
      </c>
      <c r="J54" s="188">
        <f t="shared" ref="J54:J70" si="15">ROUND(G54*I54,2)</f>
        <v>726.8</v>
      </c>
    </row>
    <row r="55" spans="2:10" s="19" customFormat="1" ht="47.25" x14ac:dyDescent="0.25">
      <c r="B55" s="187" t="s">
        <v>274</v>
      </c>
      <c r="C55" s="104" t="s">
        <v>88</v>
      </c>
      <c r="D55" s="123">
        <v>91926</v>
      </c>
      <c r="E55" s="114" t="s">
        <v>246</v>
      </c>
      <c r="F55" s="104" t="s">
        <v>96</v>
      </c>
      <c r="G55" s="108">
        <v>240</v>
      </c>
      <c r="H55" s="105">
        <v>3.67</v>
      </c>
      <c r="I55" s="110">
        <f t="shared" si="13"/>
        <v>4.66</v>
      </c>
      <c r="J55" s="188">
        <f t="shared" si="15"/>
        <v>1118.4000000000001</v>
      </c>
    </row>
    <row r="56" spans="2:10" s="19" customFormat="1" ht="47.25" x14ac:dyDescent="0.25">
      <c r="B56" s="187" t="s">
        <v>275</v>
      </c>
      <c r="C56" s="104" t="s">
        <v>88</v>
      </c>
      <c r="D56" s="123">
        <v>91930</v>
      </c>
      <c r="E56" s="114" t="s">
        <v>247</v>
      </c>
      <c r="F56" s="104" t="s">
        <v>96</v>
      </c>
      <c r="G56" s="108">
        <v>35</v>
      </c>
      <c r="H56" s="105">
        <v>8.3699999999999992</v>
      </c>
      <c r="I56" s="110">
        <f t="shared" si="13"/>
        <v>10.63</v>
      </c>
      <c r="J56" s="188">
        <f t="shared" si="15"/>
        <v>372.05</v>
      </c>
    </row>
    <row r="57" spans="2:10" s="19" customFormat="1" ht="47.25" x14ac:dyDescent="0.25">
      <c r="B57" s="187" t="s">
        <v>276</v>
      </c>
      <c r="C57" s="104" t="s">
        <v>88</v>
      </c>
      <c r="D57" s="123">
        <v>91932</v>
      </c>
      <c r="E57" s="114" t="s">
        <v>248</v>
      </c>
      <c r="F57" s="104" t="s">
        <v>96</v>
      </c>
      <c r="G57" s="108">
        <v>33</v>
      </c>
      <c r="H57" s="105">
        <v>13.88</v>
      </c>
      <c r="I57" s="110">
        <f t="shared" si="13"/>
        <v>17.63</v>
      </c>
      <c r="J57" s="188">
        <f t="shared" si="15"/>
        <v>581.79</v>
      </c>
    </row>
    <row r="58" spans="2:10" s="19" customFormat="1" ht="47.25" x14ac:dyDescent="0.25">
      <c r="B58" s="187" t="s">
        <v>277</v>
      </c>
      <c r="C58" s="104" t="s">
        <v>88</v>
      </c>
      <c r="D58" s="123">
        <v>91953</v>
      </c>
      <c r="E58" s="114" t="s">
        <v>252</v>
      </c>
      <c r="F58" s="104" t="s">
        <v>116</v>
      </c>
      <c r="G58" s="108">
        <v>6</v>
      </c>
      <c r="H58" s="105">
        <v>19.43</v>
      </c>
      <c r="I58" s="110">
        <f t="shared" si="13"/>
        <v>24.68</v>
      </c>
      <c r="J58" s="188">
        <f t="shared" si="15"/>
        <v>148.08000000000001</v>
      </c>
    </row>
    <row r="59" spans="2:10" s="19" customFormat="1" ht="47.25" x14ac:dyDescent="0.25">
      <c r="B59" s="187" t="s">
        <v>278</v>
      </c>
      <c r="C59" s="104" t="s">
        <v>88</v>
      </c>
      <c r="D59" s="123">
        <v>91959</v>
      </c>
      <c r="E59" s="114" t="s">
        <v>253</v>
      </c>
      <c r="F59" s="104" t="s">
        <v>116</v>
      </c>
      <c r="G59" s="108">
        <v>1</v>
      </c>
      <c r="H59" s="105">
        <v>30.75</v>
      </c>
      <c r="I59" s="110">
        <f t="shared" si="13"/>
        <v>39.049999999999997</v>
      </c>
      <c r="J59" s="188">
        <f t="shared" si="15"/>
        <v>39.049999999999997</v>
      </c>
    </row>
    <row r="60" spans="2:10" s="19" customFormat="1" ht="47.25" x14ac:dyDescent="0.25">
      <c r="B60" s="187" t="s">
        <v>279</v>
      </c>
      <c r="C60" s="104" t="s">
        <v>88</v>
      </c>
      <c r="D60" s="123">
        <v>92023</v>
      </c>
      <c r="E60" s="114" t="s">
        <v>254</v>
      </c>
      <c r="F60" s="104" t="s">
        <v>116</v>
      </c>
      <c r="G60" s="108">
        <v>2</v>
      </c>
      <c r="H60" s="105">
        <v>34.39</v>
      </c>
      <c r="I60" s="110">
        <f t="shared" si="13"/>
        <v>43.68</v>
      </c>
      <c r="J60" s="188">
        <f t="shared" si="15"/>
        <v>87.36</v>
      </c>
    </row>
    <row r="61" spans="2:10" s="19" customFormat="1" ht="47.25" x14ac:dyDescent="0.25">
      <c r="B61" s="187" t="s">
        <v>280</v>
      </c>
      <c r="C61" s="104" t="s">
        <v>88</v>
      </c>
      <c r="D61" s="123">
        <v>92000</v>
      </c>
      <c r="E61" s="114" t="s">
        <v>255</v>
      </c>
      <c r="F61" s="104" t="s">
        <v>116</v>
      </c>
      <c r="G61" s="108">
        <v>12</v>
      </c>
      <c r="H61" s="105">
        <v>20.55</v>
      </c>
      <c r="I61" s="110">
        <f t="shared" si="13"/>
        <v>26.1</v>
      </c>
      <c r="J61" s="188">
        <f t="shared" si="15"/>
        <v>313.2</v>
      </c>
    </row>
    <row r="62" spans="2:10" s="19" customFormat="1" ht="47.25" x14ac:dyDescent="0.25">
      <c r="B62" s="187" t="s">
        <v>281</v>
      </c>
      <c r="C62" s="104" t="s">
        <v>88</v>
      </c>
      <c r="D62" s="123">
        <v>92009</v>
      </c>
      <c r="E62" s="114" t="s">
        <v>256</v>
      </c>
      <c r="F62" s="104" t="s">
        <v>116</v>
      </c>
      <c r="G62" s="108">
        <v>2</v>
      </c>
      <c r="H62" s="105">
        <v>36.5</v>
      </c>
      <c r="I62" s="110">
        <f t="shared" si="13"/>
        <v>46.36</v>
      </c>
      <c r="J62" s="188">
        <f t="shared" si="15"/>
        <v>92.72</v>
      </c>
    </row>
    <row r="63" spans="2:10" s="19" customFormat="1" ht="31.5" x14ac:dyDescent="0.25">
      <c r="B63" s="187" t="s">
        <v>282</v>
      </c>
      <c r="C63" s="104" t="s">
        <v>88</v>
      </c>
      <c r="D63" s="123">
        <v>98307</v>
      </c>
      <c r="E63" s="114" t="s">
        <v>257</v>
      </c>
      <c r="F63" s="104" t="s">
        <v>116</v>
      </c>
      <c r="G63" s="108">
        <v>1</v>
      </c>
      <c r="H63" s="105">
        <v>36.130000000000003</v>
      </c>
      <c r="I63" s="110">
        <f t="shared" si="13"/>
        <v>45.89</v>
      </c>
      <c r="J63" s="188">
        <f t="shared" si="15"/>
        <v>45.89</v>
      </c>
    </row>
    <row r="64" spans="2:10" s="19" customFormat="1" ht="47.25" x14ac:dyDescent="0.25">
      <c r="B64" s="187" t="s">
        <v>283</v>
      </c>
      <c r="C64" s="104" t="s">
        <v>88</v>
      </c>
      <c r="D64" s="123">
        <v>97589</v>
      </c>
      <c r="E64" s="114" t="s">
        <v>261</v>
      </c>
      <c r="F64" s="104" t="s">
        <v>116</v>
      </c>
      <c r="G64" s="108">
        <v>12</v>
      </c>
      <c r="H64" s="105">
        <v>31.66</v>
      </c>
      <c r="I64" s="110">
        <f t="shared" si="13"/>
        <v>40.21</v>
      </c>
      <c r="J64" s="188">
        <f t="shared" ref="J64:J66" si="16">ROUND(G64*I64,2)</f>
        <v>482.52</v>
      </c>
    </row>
    <row r="65" spans="2:10" s="19" customFormat="1" ht="47.25" x14ac:dyDescent="0.25">
      <c r="B65" s="187" t="s">
        <v>284</v>
      </c>
      <c r="C65" s="104" t="s">
        <v>88</v>
      </c>
      <c r="D65" s="123">
        <v>97607</v>
      </c>
      <c r="E65" s="114" t="s">
        <v>262</v>
      </c>
      <c r="F65" s="104" t="s">
        <v>116</v>
      </c>
      <c r="G65" s="108">
        <v>5</v>
      </c>
      <c r="H65" s="105">
        <v>79.25</v>
      </c>
      <c r="I65" s="110">
        <f t="shared" si="13"/>
        <v>100.65</v>
      </c>
      <c r="J65" s="188">
        <f t="shared" si="16"/>
        <v>503.25</v>
      </c>
    </row>
    <row r="66" spans="2:10" s="19" customFormat="1" ht="47.25" x14ac:dyDescent="0.25">
      <c r="B66" s="187" t="s">
        <v>285</v>
      </c>
      <c r="C66" s="104" t="s">
        <v>88</v>
      </c>
      <c r="D66" s="123">
        <v>101876</v>
      </c>
      <c r="E66" s="114" t="s">
        <v>258</v>
      </c>
      <c r="F66" s="104" t="s">
        <v>116</v>
      </c>
      <c r="G66" s="108">
        <v>1</v>
      </c>
      <c r="H66" s="105">
        <v>50.19</v>
      </c>
      <c r="I66" s="110">
        <f t="shared" si="13"/>
        <v>63.74</v>
      </c>
      <c r="J66" s="188">
        <f t="shared" si="16"/>
        <v>63.74</v>
      </c>
    </row>
    <row r="67" spans="2:10" s="19" customFormat="1" ht="31.5" x14ac:dyDescent="0.25">
      <c r="B67" s="187" t="s">
        <v>286</v>
      </c>
      <c r="C67" s="104" t="s">
        <v>88</v>
      </c>
      <c r="D67" s="123">
        <v>93653</v>
      </c>
      <c r="E67" s="114" t="s">
        <v>249</v>
      </c>
      <c r="F67" s="104" t="s">
        <v>116</v>
      </c>
      <c r="G67" s="108">
        <v>2</v>
      </c>
      <c r="H67" s="105">
        <v>14.07</v>
      </c>
      <c r="I67" s="110">
        <f t="shared" si="13"/>
        <v>17.87</v>
      </c>
      <c r="J67" s="188">
        <f t="shared" si="15"/>
        <v>35.74</v>
      </c>
    </row>
    <row r="68" spans="2:10" s="19" customFormat="1" ht="31.5" x14ac:dyDescent="0.25">
      <c r="B68" s="187" t="s">
        <v>287</v>
      </c>
      <c r="C68" s="104" t="s">
        <v>88</v>
      </c>
      <c r="D68" s="123">
        <v>93655</v>
      </c>
      <c r="E68" s="114" t="s">
        <v>250</v>
      </c>
      <c r="F68" s="104" t="s">
        <v>116</v>
      </c>
      <c r="G68" s="108">
        <v>2</v>
      </c>
      <c r="H68" s="105">
        <v>15.41</v>
      </c>
      <c r="I68" s="110">
        <f t="shared" si="13"/>
        <v>19.57</v>
      </c>
      <c r="J68" s="188">
        <f t="shared" si="15"/>
        <v>39.14</v>
      </c>
    </row>
    <row r="69" spans="2:10" s="19" customFormat="1" ht="31.5" x14ac:dyDescent="0.25">
      <c r="B69" s="187" t="s">
        <v>288</v>
      </c>
      <c r="C69" s="104" t="s">
        <v>88</v>
      </c>
      <c r="D69" s="123">
        <v>93664</v>
      </c>
      <c r="E69" s="114" t="s">
        <v>251</v>
      </c>
      <c r="F69" s="104" t="s">
        <v>116</v>
      </c>
      <c r="G69" s="108">
        <v>1</v>
      </c>
      <c r="H69" s="105">
        <v>77.8</v>
      </c>
      <c r="I69" s="110">
        <f t="shared" si="13"/>
        <v>98.81</v>
      </c>
      <c r="J69" s="188">
        <f t="shared" si="15"/>
        <v>98.81</v>
      </c>
    </row>
    <row r="70" spans="2:10" s="19" customFormat="1" ht="31.5" x14ac:dyDescent="0.25">
      <c r="B70" s="187" t="s">
        <v>289</v>
      </c>
      <c r="C70" s="104" t="s">
        <v>86</v>
      </c>
      <c r="D70" s="123" t="s">
        <v>260</v>
      </c>
      <c r="E70" s="114" t="s">
        <v>259</v>
      </c>
      <c r="F70" s="104" t="s">
        <v>116</v>
      </c>
      <c r="G70" s="108">
        <v>1</v>
      </c>
      <c r="H70" s="105">
        <v>1285.48</v>
      </c>
      <c r="I70" s="110">
        <f t="shared" si="13"/>
        <v>1632.56</v>
      </c>
      <c r="J70" s="188">
        <f t="shared" si="15"/>
        <v>1632.56</v>
      </c>
    </row>
    <row r="71" spans="2:10" ht="15.75" x14ac:dyDescent="0.25">
      <c r="B71" s="285" t="s">
        <v>97</v>
      </c>
      <c r="C71" s="286"/>
      <c r="D71" s="286"/>
      <c r="E71" s="286"/>
      <c r="F71" s="286"/>
      <c r="G71" s="286"/>
      <c r="H71" s="286"/>
      <c r="I71" s="286"/>
      <c r="J71" s="192">
        <f>ROUND(SUM(J50:J70),2)</f>
        <v>7766.23</v>
      </c>
    </row>
    <row r="72" spans="2:10" s="19" customFormat="1" ht="15.75" x14ac:dyDescent="0.25">
      <c r="B72" s="191" t="s">
        <v>118</v>
      </c>
      <c r="C72" s="238"/>
      <c r="D72" s="239"/>
      <c r="E72" s="112" t="s">
        <v>166</v>
      </c>
      <c r="F72" s="238"/>
      <c r="G72" s="240"/>
      <c r="H72" s="240"/>
      <c r="I72" s="240"/>
      <c r="J72" s="241"/>
    </row>
    <row r="73" spans="2:10" s="19" customFormat="1" ht="63" x14ac:dyDescent="0.25">
      <c r="B73" s="187" t="s">
        <v>357</v>
      </c>
      <c r="C73" s="104" t="s">
        <v>86</v>
      </c>
      <c r="D73" s="123" t="s">
        <v>341</v>
      </c>
      <c r="E73" s="114" t="s">
        <v>340</v>
      </c>
      <c r="F73" s="104" t="s">
        <v>116</v>
      </c>
      <c r="G73" s="108">
        <v>3</v>
      </c>
      <c r="H73" s="105">
        <v>49.01</v>
      </c>
      <c r="I73" s="110">
        <f>ROUND(H73*(1+$J$6),2)</f>
        <v>62.24</v>
      </c>
      <c r="J73" s="188">
        <f>ROUND(G73*I73,2)</f>
        <v>186.72</v>
      </c>
    </row>
    <row r="74" spans="2:10" s="19" customFormat="1" ht="63" x14ac:dyDescent="0.25">
      <c r="B74" s="187" t="s">
        <v>358</v>
      </c>
      <c r="C74" s="104" t="s">
        <v>86</v>
      </c>
      <c r="D74" s="123" t="s">
        <v>343</v>
      </c>
      <c r="E74" s="114" t="s">
        <v>342</v>
      </c>
      <c r="F74" s="104" t="s">
        <v>116</v>
      </c>
      <c r="G74" s="108">
        <v>1</v>
      </c>
      <c r="H74" s="105">
        <v>47.11</v>
      </c>
      <c r="I74" s="110">
        <f t="shared" ref="I74:I106" si="17">ROUND(H74*(1+$J$6),2)</f>
        <v>59.83</v>
      </c>
      <c r="J74" s="188">
        <f t="shared" ref="J74:J106" si="18">ROUND(G74*I74,2)</f>
        <v>59.83</v>
      </c>
    </row>
    <row r="75" spans="2:10" s="19" customFormat="1" ht="31.5" x14ac:dyDescent="0.25">
      <c r="B75" s="187" t="s">
        <v>359</v>
      </c>
      <c r="C75" s="104" t="s">
        <v>86</v>
      </c>
      <c r="D75" s="123" t="s">
        <v>345</v>
      </c>
      <c r="E75" s="114" t="s">
        <v>344</v>
      </c>
      <c r="F75" s="104" t="s">
        <v>116</v>
      </c>
      <c r="G75" s="108">
        <v>1</v>
      </c>
      <c r="H75" s="105">
        <v>75.42</v>
      </c>
      <c r="I75" s="110">
        <f t="shared" si="17"/>
        <v>95.78</v>
      </c>
      <c r="J75" s="188">
        <f t="shared" si="18"/>
        <v>95.78</v>
      </c>
    </row>
    <row r="76" spans="2:10" s="19" customFormat="1" ht="47.25" x14ac:dyDescent="0.25">
      <c r="B76" s="187" t="s">
        <v>360</v>
      </c>
      <c r="C76" s="104" t="s">
        <v>88</v>
      </c>
      <c r="D76" s="123">
        <v>89358</v>
      </c>
      <c r="E76" s="114" t="s">
        <v>346</v>
      </c>
      <c r="F76" s="104" t="s">
        <v>116</v>
      </c>
      <c r="G76" s="108">
        <v>3</v>
      </c>
      <c r="H76" s="105">
        <v>5.66</v>
      </c>
      <c r="I76" s="110">
        <f t="shared" si="17"/>
        <v>7.19</v>
      </c>
      <c r="J76" s="188">
        <f t="shared" si="18"/>
        <v>21.57</v>
      </c>
    </row>
    <row r="77" spans="2:10" s="19" customFormat="1" ht="47.25" x14ac:dyDescent="0.25">
      <c r="B77" s="187" t="s">
        <v>361</v>
      </c>
      <c r="C77" s="104" t="s">
        <v>88</v>
      </c>
      <c r="D77" s="123">
        <v>89360</v>
      </c>
      <c r="E77" s="114" t="s">
        <v>347</v>
      </c>
      <c r="F77" s="104" t="s">
        <v>116</v>
      </c>
      <c r="G77" s="108">
        <v>1</v>
      </c>
      <c r="H77" s="105">
        <v>7.69</v>
      </c>
      <c r="I77" s="110">
        <f t="shared" si="17"/>
        <v>9.77</v>
      </c>
      <c r="J77" s="188">
        <f t="shared" si="18"/>
        <v>9.77</v>
      </c>
    </row>
    <row r="78" spans="2:10" s="19" customFormat="1" ht="63" x14ac:dyDescent="0.25">
      <c r="B78" s="187" t="s">
        <v>362</v>
      </c>
      <c r="C78" s="104" t="s">
        <v>88</v>
      </c>
      <c r="D78" s="123">
        <v>89383</v>
      </c>
      <c r="E78" s="114" t="s">
        <v>348</v>
      </c>
      <c r="F78" s="104" t="s">
        <v>116</v>
      </c>
      <c r="G78" s="108">
        <v>6</v>
      </c>
      <c r="H78" s="105">
        <v>5.22</v>
      </c>
      <c r="I78" s="110">
        <f t="shared" si="17"/>
        <v>6.63</v>
      </c>
      <c r="J78" s="188">
        <f t="shared" si="18"/>
        <v>39.78</v>
      </c>
    </row>
    <row r="79" spans="2:10" s="19" customFormat="1" ht="47.25" x14ac:dyDescent="0.25">
      <c r="B79" s="187" t="s">
        <v>363</v>
      </c>
      <c r="C79" s="104" t="s">
        <v>88</v>
      </c>
      <c r="D79" s="123">
        <v>89362</v>
      </c>
      <c r="E79" s="114" t="s">
        <v>349</v>
      </c>
      <c r="F79" s="104" t="s">
        <v>116</v>
      </c>
      <c r="G79" s="108">
        <v>7</v>
      </c>
      <c r="H79" s="105">
        <v>6.75</v>
      </c>
      <c r="I79" s="110">
        <f t="shared" si="17"/>
        <v>8.57</v>
      </c>
      <c r="J79" s="188">
        <f t="shared" si="18"/>
        <v>59.99</v>
      </c>
    </row>
    <row r="80" spans="2:10" s="19" customFormat="1" ht="47.25" x14ac:dyDescent="0.25">
      <c r="B80" s="187" t="s">
        <v>364</v>
      </c>
      <c r="C80" s="104" t="s">
        <v>88</v>
      </c>
      <c r="D80" s="123">
        <v>89395</v>
      </c>
      <c r="E80" s="114" t="s">
        <v>350</v>
      </c>
      <c r="F80" s="104" t="s">
        <v>116</v>
      </c>
      <c r="G80" s="108">
        <v>6</v>
      </c>
      <c r="H80" s="105">
        <v>9.49</v>
      </c>
      <c r="I80" s="110">
        <f t="shared" si="17"/>
        <v>12.05</v>
      </c>
      <c r="J80" s="188">
        <f t="shared" si="18"/>
        <v>72.3</v>
      </c>
    </row>
    <row r="81" spans="2:10" s="19" customFormat="1" ht="47.25" x14ac:dyDescent="0.25">
      <c r="B81" s="187" t="s">
        <v>365</v>
      </c>
      <c r="C81" s="104" t="s">
        <v>88</v>
      </c>
      <c r="D81" s="123">
        <v>89428</v>
      </c>
      <c r="E81" s="114" t="s">
        <v>351</v>
      </c>
      <c r="F81" s="104" t="s">
        <v>116</v>
      </c>
      <c r="G81" s="108">
        <v>1</v>
      </c>
      <c r="H81" s="105">
        <v>12.63</v>
      </c>
      <c r="I81" s="110">
        <f t="shared" si="17"/>
        <v>16.04</v>
      </c>
      <c r="J81" s="188">
        <f t="shared" si="18"/>
        <v>16.04</v>
      </c>
    </row>
    <row r="82" spans="2:10" s="19" customFormat="1" ht="50.25" customHeight="1" x14ac:dyDescent="0.25">
      <c r="B82" s="187" t="s">
        <v>366</v>
      </c>
      <c r="C82" s="104" t="s">
        <v>88</v>
      </c>
      <c r="D82" s="123">
        <v>90373</v>
      </c>
      <c r="E82" s="157" t="s">
        <v>352</v>
      </c>
      <c r="F82" s="104" t="s">
        <v>116</v>
      </c>
      <c r="G82" s="108">
        <v>8</v>
      </c>
      <c r="H82" s="105">
        <v>12.65</v>
      </c>
      <c r="I82" s="110">
        <f t="shared" si="17"/>
        <v>16.07</v>
      </c>
      <c r="J82" s="188">
        <f t="shared" si="18"/>
        <v>128.56</v>
      </c>
    </row>
    <row r="83" spans="2:10" s="19" customFormat="1" ht="63" x14ac:dyDescent="0.25">
      <c r="B83" s="187" t="s">
        <v>367</v>
      </c>
      <c r="C83" s="104" t="s">
        <v>86</v>
      </c>
      <c r="D83" s="123" t="s">
        <v>354</v>
      </c>
      <c r="E83" s="114" t="s">
        <v>353</v>
      </c>
      <c r="F83" s="104" t="s">
        <v>116</v>
      </c>
      <c r="G83" s="108">
        <v>1</v>
      </c>
      <c r="H83" s="105">
        <v>584.45000000000005</v>
      </c>
      <c r="I83" s="110">
        <f t="shared" si="17"/>
        <v>742.25</v>
      </c>
      <c r="J83" s="188">
        <f t="shared" si="18"/>
        <v>742.25</v>
      </c>
    </row>
    <row r="84" spans="2:10" s="19" customFormat="1" ht="47.25" x14ac:dyDescent="0.25">
      <c r="B84" s="187" t="s">
        <v>368</v>
      </c>
      <c r="C84" s="104" t="s">
        <v>88</v>
      </c>
      <c r="D84" s="123">
        <v>89355</v>
      </c>
      <c r="E84" s="114" t="s">
        <v>355</v>
      </c>
      <c r="F84" s="104" t="s">
        <v>96</v>
      </c>
      <c r="G84" s="108">
        <v>15</v>
      </c>
      <c r="H84" s="105">
        <v>14.32</v>
      </c>
      <c r="I84" s="110">
        <f t="shared" si="17"/>
        <v>18.190000000000001</v>
      </c>
      <c r="J84" s="188">
        <f t="shared" si="18"/>
        <v>272.85000000000002</v>
      </c>
    </row>
    <row r="85" spans="2:10" s="19" customFormat="1" ht="47.25" x14ac:dyDescent="0.25">
      <c r="B85" s="187" t="s">
        <v>369</v>
      </c>
      <c r="C85" s="104" t="s">
        <v>88</v>
      </c>
      <c r="D85" s="123">
        <v>89356</v>
      </c>
      <c r="E85" s="114" t="s">
        <v>356</v>
      </c>
      <c r="F85" s="104" t="s">
        <v>96</v>
      </c>
      <c r="G85" s="108">
        <v>35</v>
      </c>
      <c r="H85" s="105">
        <v>16.989999999999998</v>
      </c>
      <c r="I85" s="110">
        <f t="shared" si="17"/>
        <v>21.58</v>
      </c>
      <c r="J85" s="188">
        <f t="shared" si="18"/>
        <v>755.3</v>
      </c>
    </row>
    <row r="86" spans="2:10" s="19" customFormat="1" ht="63" x14ac:dyDescent="0.25">
      <c r="B86" s="187" t="s">
        <v>370</v>
      </c>
      <c r="C86" s="104" t="s">
        <v>88</v>
      </c>
      <c r="D86" s="123">
        <v>89748</v>
      </c>
      <c r="E86" s="114" t="s">
        <v>387</v>
      </c>
      <c r="F86" s="104" t="s">
        <v>116</v>
      </c>
      <c r="G86" s="108">
        <v>3</v>
      </c>
      <c r="H86" s="105">
        <v>34.94</v>
      </c>
      <c r="I86" s="110">
        <f t="shared" si="17"/>
        <v>44.37</v>
      </c>
      <c r="J86" s="188">
        <f t="shared" si="18"/>
        <v>133.11000000000001</v>
      </c>
    </row>
    <row r="87" spans="2:10" s="19" customFormat="1" ht="63" x14ac:dyDescent="0.25">
      <c r="B87" s="187" t="s">
        <v>371</v>
      </c>
      <c r="C87" s="104" t="s">
        <v>88</v>
      </c>
      <c r="D87" s="123">
        <v>89728</v>
      </c>
      <c r="E87" s="114" t="s">
        <v>388</v>
      </c>
      <c r="F87" s="104" t="s">
        <v>116</v>
      </c>
      <c r="G87" s="108">
        <v>5</v>
      </c>
      <c r="H87" s="105">
        <v>9.23</v>
      </c>
      <c r="I87" s="110">
        <f t="shared" si="17"/>
        <v>11.72</v>
      </c>
      <c r="J87" s="188">
        <f t="shared" si="18"/>
        <v>58.6</v>
      </c>
    </row>
    <row r="88" spans="2:10" s="19" customFormat="1" ht="63" x14ac:dyDescent="0.25">
      <c r="B88" s="187" t="s">
        <v>372</v>
      </c>
      <c r="C88" s="104" t="s">
        <v>88</v>
      </c>
      <c r="D88" s="123">
        <v>89726</v>
      </c>
      <c r="E88" s="114" t="s">
        <v>389</v>
      </c>
      <c r="F88" s="104" t="s">
        <v>116</v>
      </c>
      <c r="G88" s="108">
        <v>2</v>
      </c>
      <c r="H88" s="105">
        <v>5.83</v>
      </c>
      <c r="I88" s="110">
        <f t="shared" si="17"/>
        <v>7.4</v>
      </c>
      <c r="J88" s="188">
        <f t="shared" si="18"/>
        <v>14.8</v>
      </c>
    </row>
    <row r="89" spans="2:10" s="19" customFormat="1" ht="63" x14ac:dyDescent="0.25">
      <c r="B89" s="187" t="s">
        <v>373</v>
      </c>
      <c r="C89" s="104" t="s">
        <v>88</v>
      </c>
      <c r="D89" s="123">
        <v>89724</v>
      </c>
      <c r="E89" s="114" t="s">
        <v>390</v>
      </c>
      <c r="F89" s="104" t="s">
        <v>116</v>
      </c>
      <c r="G89" s="108">
        <v>5</v>
      </c>
      <c r="H89" s="105">
        <v>8.5500000000000007</v>
      </c>
      <c r="I89" s="110">
        <f t="shared" si="17"/>
        <v>10.86</v>
      </c>
      <c r="J89" s="188">
        <f t="shared" si="18"/>
        <v>54.3</v>
      </c>
    </row>
    <row r="90" spans="2:10" s="19" customFormat="1" ht="63" x14ac:dyDescent="0.25">
      <c r="B90" s="187" t="s">
        <v>374</v>
      </c>
      <c r="C90" s="104" t="s">
        <v>88</v>
      </c>
      <c r="D90" s="123">
        <v>89731</v>
      </c>
      <c r="E90" s="114" t="s">
        <v>391</v>
      </c>
      <c r="F90" s="104" t="s">
        <v>116</v>
      </c>
      <c r="G90" s="108">
        <v>10</v>
      </c>
      <c r="H90" s="105">
        <v>8.8800000000000008</v>
      </c>
      <c r="I90" s="110">
        <f t="shared" si="17"/>
        <v>11.28</v>
      </c>
      <c r="J90" s="188">
        <f t="shared" si="18"/>
        <v>112.8</v>
      </c>
    </row>
    <row r="91" spans="2:10" s="19" customFormat="1" ht="63" x14ac:dyDescent="0.25">
      <c r="B91" s="187" t="s">
        <v>375</v>
      </c>
      <c r="C91" s="104" t="s">
        <v>88</v>
      </c>
      <c r="D91" s="123">
        <v>89732</v>
      </c>
      <c r="E91" s="114" t="s">
        <v>392</v>
      </c>
      <c r="F91" s="104" t="s">
        <v>116</v>
      </c>
      <c r="G91" s="108">
        <v>1</v>
      </c>
      <c r="H91" s="105">
        <v>9.5299999999999994</v>
      </c>
      <c r="I91" s="110">
        <f t="shared" si="17"/>
        <v>12.1</v>
      </c>
      <c r="J91" s="188">
        <f t="shared" si="18"/>
        <v>12.1</v>
      </c>
    </row>
    <row r="92" spans="2:10" s="19" customFormat="1" ht="63" x14ac:dyDescent="0.25">
      <c r="B92" s="187" t="s">
        <v>376</v>
      </c>
      <c r="C92" s="104" t="s">
        <v>88</v>
      </c>
      <c r="D92" s="123">
        <v>89737</v>
      </c>
      <c r="E92" s="114" t="s">
        <v>393</v>
      </c>
      <c r="F92" s="104" t="s">
        <v>116</v>
      </c>
      <c r="G92" s="108">
        <v>2</v>
      </c>
      <c r="H92" s="105">
        <v>15.92</v>
      </c>
      <c r="I92" s="110">
        <f t="shared" si="17"/>
        <v>20.22</v>
      </c>
      <c r="J92" s="188">
        <f t="shared" si="18"/>
        <v>40.44</v>
      </c>
    </row>
    <row r="93" spans="2:10" s="19" customFormat="1" ht="63" x14ac:dyDescent="0.25">
      <c r="B93" s="187" t="s">
        <v>377</v>
      </c>
      <c r="C93" s="104" t="s">
        <v>88</v>
      </c>
      <c r="D93" s="123">
        <v>89739</v>
      </c>
      <c r="E93" s="114" t="s">
        <v>394</v>
      </c>
      <c r="F93" s="104" t="s">
        <v>116</v>
      </c>
      <c r="G93" s="108">
        <v>2</v>
      </c>
      <c r="H93" s="105">
        <v>16.829999999999998</v>
      </c>
      <c r="I93" s="110">
        <f t="shared" si="17"/>
        <v>21.37</v>
      </c>
      <c r="J93" s="188">
        <f t="shared" si="18"/>
        <v>42.74</v>
      </c>
    </row>
    <row r="94" spans="2:10" s="19" customFormat="1" ht="63" x14ac:dyDescent="0.25">
      <c r="B94" s="187" t="s">
        <v>378</v>
      </c>
      <c r="C94" s="104" t="s">
        <v>88</v>
      </c>
      <c r="D94" s="123">
        <v>89746</v>
      </c>
      <c r="E94" s="114" t="s">
        <v>395</v>
      </c>
      <c r="F94" s="104" t="s">
        <v>116</v>
      </c>
      <c r="G94" s="108">
        <v>1</v>
      </c>
      <c r="H94" s="105">
        <v>20.6</v>
      </c>
      <c r="I94" s="110">
        <f t="shared" si="17"/>
        <v>26.16</v>
      </c>
      <c r="J94" s="188">
        <f t="shared" si="18"/>
        <v>26.16</v>
      </c>
    </row>
    <row r="95" spans="2:10" s="19" customFormat="1" ht="63" x14ac:dyDescent="0.25">
      <c r="B95" s="187" t="s">
        <v>379</v>
      </c>
      <c r="C95" s="104" t="s">
        <v>88</v>
      </c>
      <c r="D95" s="123">
        <v>89778</v>
      </c>
      <c r="E95" s="114" t="s">
        <v>396</v>
      </c>
      <c r="F95" s="104" t="s">
        <v>116</v>
      </c>
      <c r="G95" s="108">
        <v>6</v>
      </c>
      <c r="H95" s="105">
        <v>15.91</v>
      </c>
      <c r="I95" s="110">
        <f t="shared" si="17"/>
        <v>20.21</v>
      </c>
      <c r="J95" s="188">
        <f t="shared" si="18"/>
        <v>121.26</v>
      </c>
    </row>
    <row r="96" spans="2:10" s="19" customFormat="1" ht="63" x14ac:dyDescent="0.25">
      <c r="B96" s="187" t="s">
        <v>380</v>
      </c>
      <c r="C96" s="104" t="s">
        <v>88</v>
      </c>
      <c r="D96" s="123">
        <v>89785</v>
      </c>
      <c r="E96" s="157" t="s">
        <v>397</v>
      </c>
      <c r="F96" s="104" t="s">
        <v>116</v>
      </c>
      <c r="G96" s="108">
        <v>6</v>
      </c>
      <c r="H96" s="105">
        <v>18.739999999999998</v>
      </c>
      <c r="I96" s="110">
        <f t="shared" si="17"/>
        <v>23.8</v>
      </c>
      <c r="J96" s="188">
        <f t="shared" si="18"/>
        <v>142.80000000000001</v>
      </c>
    </row>
    <row r="97" spans="2:10" s="19" customFormat="1" ht="63" x14ac:dyDescent="0.25">
      <c r="B97" s="187" t="s">
        <v>381</v>
      </c>
      <c r="C97" s="104" t="s">
        <v>88</v>
      </c>
      <c r="D97" s="123">
        <v>89797</v>
      </c>
      <c r="E97" s="114" t="s">
        <v>398</v>
      </c>
      <c r="F97" s="104" t="s">
        <v>116</v>
      </c>
      <c r="G97" s="108">
        <v>2</v>
      </c>
      <c r="H97" s="105">
        <v>40.83</v>
      </c>
      <c r="I97" s="110">
        <f t="shared" si="17"/>
        <v>51.85</v>
      </c>
      <c r="J97" s="188">
        <f t="shared" si="18"/>
        <v>103.7</v>
      </c>
    </row>
    <row r="98" spans="2:10" s="19" customFormat="1" ht="63" x14ac:dyDescent="0.25">
      <c r="B98" s="187" t="s">
        <v>382</v>
      </c>
      <c r="C98" s="104" t="s">
        <v>88</v>
      </c>
      <c r="D98" s="123">
        <v>89783</v>
      </c>
      <c r="E98" s="114" t="s">
        <v>399</v>
      </c>
      <c r="F98" s="104" t="s">
        <v>116</v>
      </c>
      <c r="G98" s="108">
        <v>2</v>
      </c>
      <c r="H98" s="105">
        <v>10.26</v>
      </c>
      <c r="I98" s="110">
        <f t="shared" si="17"/>
        <v>13.03</v>
      </c>
      <c r="J98" s="188">
        <f t="shared" si="18"/>
        <v>26.06</v>
      </c>
    </row>
    <row r="99" spans="2:10" s="19" customFormat="1" ht="55.5" customHeight="1" x14ac:dyDescent="0.25">
      <c r="B99" s="187" t="s">
        <v>383</v>
      </c>
      <c r="C99" s="104" t="s">
        <v>88</v>
      </c>
      <c r="D99" s="123">
        <v>89784</v>
      </c>
      <c r="E99" s="157" t="s">
        <v>400</v>
      </c>
      <c r="F99" s="104" t="s">
        <v>116</v>
      </c>
      <c r="G99" s="108">
        <v>6</v>
      </c>
      <c r="H99" s="105">
        <v>16.91</v>
      </c>
      <c r="I99" s="110">
        <f t="shared" si="17"/>
        <v>21.48</v>
      </c>
      <c r="J99" s="188">
        <f t="shared" si="18"/>
        <v>128.88</v>
      </c>
    </row>
    <row r="100" spans="2:10" s="19" customFormat="1" ht="31.5" x14ac:dyDescent="0.25">
      <c r="B100" s="187" t="s">
        <v>384</v>
      </c>
      <c r="C100" s="104" t="s">
        <v>86</v>
      </c>
      <c r="D100" s="123" t="s">
        <v>402</v>
      </c>
      <c r="E100" s="114" t="s">
        <v>401</v>
      </c>
      <c r="F100" s="104" t="s">
        <v>116</v>
      </c>
      <c r="G100" s="108">
        <v>4</v>
      </c>
      <c r="H100" s="105">
        <v>53.56</v>
      </c>
      <c r="I100" s="110">
        <f t="shared" si="17"/>
        <v>68.02</v>
      </c>
      <c r="J100" s="188">
        <f t="shared" si="18"/>
        <v>272.08</v>
      </c>
    </row>
    <row r="101" spans="2:10" s="19" customFormat="1" ht="31.5" x14ac:dyDescent="0.25">
      <c r="B101" s="187" t="s">
        <v>385</v>
      </c>
      <c r="C101" s="104" t="s">
        <v>86</v>
      </c>
      <c r="D101" s="104" t="s">
        <v>404</v>
      </c>
      <c r="E101" s="114" t="s">
        <v>403</v>
      </c>
      <c r="F101" s="104" t="s">
        <v>116</v>
      </c>
      <c r="G101" s="108">
        <v>1</v>
      </c>
      <c r="H101" s="105">
        <v>55.03</v>
      </c>
      <c r="I101" s="110">
        <f t="shared" si="17"/>
        <v>69.89</v>
      </c>
      <c r="J101" s="188">
        <f t="shared" si="18"/>
        <v>69.89</v>
      </c>
    </row>
    <row r="102" spans="2:10" s="19" customFormat="1" ht="47.25" x14ac:dyDescent="0.25">
      <c r="B102" s="187" t="s">
        <v>386</v>
      </c>
      <c r="C102" s="104" t="s">
        <v>88</v>
      </c>
      <c r="D102" s="104">
        <v>89711</v>
      </c>
      <c r="E102" s="114" t="s">
        <v>409</v>
      </c>
      <c r="F102" s="104" t="s">
        <v>96</v>
      </c>
      <c r="G102" s="108">
        <v>10</v>
      </c>
      <c r="H102" s="105">
        <v>16.07</v>
      </c>
      <c r="I102" s="110">
        <f t="shared" si="17"/>
        <v>20.41</v>
      </c>
      <c r="J102" s="188">
        <f t="shared" si="18"/>
        <v>204.1</v>
      </c>
    </row>
    <row r="103" spans="2:10" s="19" customFormat="1" ht="47.25" x14ac:dyDescent="0.25">
      <c r="B103" s="187" t="s">
        <v>405</v>
      </c>
      <c r="C103" s="104" t="s">
        <v>88</v>
      </c>
      <c r="D103" s="104">
        <v>89712</v>
      </c>
      <c r="E103" s="114" t="s">
        <v>410</v>
      </c>
      <c r="F103" s="104" t="s">
        <v>96</v>
      </c>
      <c r="G103" s="108">
        <v>25</v>
      </c>
      <c r="H103" s="105">
        <v>24.34</v>
      </c>
      <c r="I103" s="110">
        <f t="shared" si="17"/>
        <v>30.91</v>
      </c>
      <c r="J103" s="188">
        <f t="shared" si="18"/>
        <v>772.75</v>
      </c>
    </row>
    <row r="104" spans="2:10" s="19" customFormat="1" ht="47.25" x14ac:dyDescent="0.25">
      <c r="B104" s="187" t="s">
        <v>406</v>
      </c>
      <c r="C104" s="104" t="s">
        <v>88</v>
      </c>
      <c r="D104" s="104">
        <v>89713</v>
      </c>
      <c r="E104" s="114" t="s">
        <v>411</v>
      </c>
      <c r="F104" s="104" t="s">
        <v>96</v>
      </c>
      <c r="G104" s="108">
        <v>6</v>
      </c>
      <c r="H104" s="105">
        <v>36.85</v>
      </c>
      <c r="I104" s="110">
        <f t="shared" si="17"/>
        <v>46.8</v>
      </c>
      <c r="J104" s="188">
        <f t="shared" si="18"/>
        <v>280.8</v>
      </c>
    </row>
    <row r="105" spans="2:10" s="19" customFormat="1" ht="47.25" x14ac:dyDescent="0.25">
      <c r="B105" s="187" t="s">
        <v>407</v>
      </c>
      <c r="C105" s="104" t="s">
        <v>88</v>
      </c>
      <c r="D105" s="104">
        <v>89714</v>
      </c>
      <c r="E105" s="114" t="s">
        <v>412</v>
      </c>
      <c r="F105" s="104" t="s">
        <v>96</v>
      </c>
      <c r="G105" s="108">
        <v>20</v>
      </c>
      <c r="H105" s="105">
        <v>46.61</v>
      </c>
      <c r="I105" s="110">
        <f t="shared" si="17"/>
        <v>59.19</v>
      </c>
      <c r="J105" s="188">
        <f t="shared" si="18"/>
        <v>1183.8</v>
      </c>
    </row>
    <row r="106" spans="2:10" s="19" customFormat="1" ht="31.5" x14ac:dyDescent="0.25">
      <c r="B106" s="187" t="s">
        <v>408</v>
      </c>
      <c r="C106" s="104" t="s">
        <v>88</v>
      </c>
      <c r="D106" s="104">
        <v>39319</v>
      </c>
      <c r="E106" s="114" t="s">
        <v>413</v>
      </c>
      <c r="F106" s="104" t="s">
        <v>116</v>
      </c>
      <c r="G106" s="108">
        <v>4</v>
      </c>
      <c r="H106" s="105">
        <v>7.16</v>
      </c>
      <c r="I106" s="110">
        <f t="shared" si="17"/>
        <v>9.09</v>
      </c>
      <c r="J106" s="188">
        <f t="shared" si="18"/>
        <v>36.36</v>
      </c>
    </row>
    <row r="107" spans="2:10" s="19" customFormat="1" ht="31.5" x14ac:dyDescent="0.25">
      <c r="B107" s="187" t="s">
        <v>492</v>
      </c>
      <c r="C107" s="104" t="s">
        <v>101</v>
      </c>
      <c r="D107" s="104" t="str">
        <f>CPU!B14</f>
        <v>PMP 003</v>
      </c>
      <c r="E107" s="114" t="str">
        <f>CPU!C14</f>
        <v>FORNECIMENTO E INSTALAÇÃO DE FOSSA SÉPTICA BIODIGESTOR EM POLIETILENO - 500 L</v>
      </c>
      <c r="F107" s="104" t="s">
        <v>116</v>
      </c>
      <c r="G107" s="108">
        <v>1</v>
      </c>
      <c r="H107" s="105">
        <f>CPU!G14</f>
        <v>1818.9399999999998</v>
      </c>
      <c r="I107" s="110">
        <f t="shared" ref="I107" si="19">ROUND(H107*(1+$J$6),2)</f>
        <v>2310.0500000000002</v>
      </c>
      <c r="J107" s="188">
        <f t="shared" ref="J107" si="20">ROUND(G107*I107,2)</f>
        <v>2310.0500000000002</v>
      </c>
    </row>
    <row r="108" spans="2:10" ht="15.75" x14ac:dyDescent="0.25">
      <c r="B108" s="285" t="s">
        <v>97</v>
      </c>
      <c r="C108" s="286"/>
      <c r="D108" s="286"/>
      <c r="E108" s="286"/>
      <c r="F108" s="286"/>
      <c r="G108" s="286"/>
      <c r="H108" s="286"/>
      <c r="I108" s="286"/>
      <c r="J108" s="192">
        <f>ROUND(SUM(J73:J107),2)</f>
        <v>8608.32</v>
      </c>
    </row>
    <row r="109" spans="2:10" s="19" customFormat="1" ht="15" customHeight="1" x14ac:dyDescent="0.25">
      <c r="B109" s="191" t="s">
        <v>119</v>
      </c>
      <c r="C109" s="238"/>
      <c r="D109" s="239"/>
      <c r="E109" s="112" t="s">
        <v>210</v>
      </c>
      <c r="F109" s="238"/>
      <c r="G109" s="240"/>
      <c r="H109" s="240"/>
      <c r="I109" s="240"/>
      <c r="J109" s="241"/>
    </row>
    <row r="110" spans="2:10" s="19" customFormat="1" ht="81.75" customHeight="1" x14ac:dyDescent="0.25">
      <c r="B110" s="187" t="s">
        <v>290</v>
      </c>
      <c r="C110" s="104" t="s">
        <v>86</v>
      </c>
      <c r="D110" s="104" t="s">
        <v>214</v>
      </c>
      <c r="E110" s="114" t="s">
        <v>213</v>
      </c>
      <c r="F110" s="104" t="s">
        <v>94</v>
      </c>
      <c r="G110" s="108">
        <v>57.36</v>
      </c>
      <c r="H110" s="105">
        <v>70.56</v>
      </c>
      <c r="I110" s="110">
        <f t="shared" ref="I110:I116" si="21">ROUND(H110*(1+$J$6),2)</f>
        <v>89.61</v>
      </c>
      <c r="J110" s="188">
        <f t="shared" ref="J110:J116" si="22">ROUND(G110*I110,2)</f>
        <v>5140.03</v>
      </c>
    </row>
    <row r="111" spans="2:10" s="19" customFormat="1" ht="53.25" customHeight="1" x14ac:dyDescent="0.25">
      <c r="B111" s="187" t="s">
        <v>291</v>
      </c>
      <c r="C111" s="104" t="s">
        <v>86</v>
      </c>
      <c r="D111" s="104" t="s">
        <v>212</v>
      </c>
      <c r="E111" s="107" t="s">
        <v>211</v>
      </c>
      <c r="F111" s="104" t="s">
        <v>96</v>
      </c>
      <c r="G111" s="108">
        <v>29.88</v>
      </c>
      <c r="H111" s="105">
        <v>9.24</v>
      </c>
      <c r="I111" s="110">
        <f t="shared" si="21"/>
        <v>11.73</v>
      </c>
      <c r="J111" s="188">
        <f t="shared" si="22"/>
        <v>350.49</v>
      </c>
    </row>
    <row r="112" spans="2:10" s="19" customFormat="1" ht="78.75" x14ac:dyDescent="0.25">
      <c r="B112" s="187" t="s">
        <v>292</v>
      </c>
      <c r="C112" s="104" t="s">
        <v>86</v>
      </c>
      <c r="D112" s="104" t="s">
        <v>215</v>
      </c>
      <c r="E112" s="114" t="s">
        <v>216</v>
      </c>
      <c r="F112" s="104" t="s">
        <v>94</v>
      </c>
      <c r="G112" s="108">
        <v>131.38</v>
      </c>
      <c r="H112" s="105">
        <v>56.19</v>
      </c>
      <c r="I112" s="110">
        <f t="shared" si="21"/>
        <v>71.36</v>
      </c>
      <c r="J112" s="188">
        <f t="shared" si="22"/>
        <v>9375.2800000000007</v>
      </c>
    </row>
    <row r="113" spans="2:10" s="19" customFormat="1" ht="33.75" customHeight="1" x14ac:dyDescent="0.25">
      <c r="B113" s="187" t="s">
        <v>293</v>
      </c>
      <c r="C113" s="104" t="s">
        <v>86</v>
      </c>
      <c r="D113" s="104" t="s">
        <v>200</v>
      </c>
      <c r="E113" s="114" t="s">
        <v>199</v>
      </c>
      <c r="F113" s="104" t="s">
        <v>94</v>
      </c>
      <c r="G113" s="108">
        <v>2.65</v>
      </c>
      <c r="H113" s="105">
        <v>315.2</v>
      </c>
      <c r="I113" s="110">
        <f t="shared" si="21"/>
        <v>400.3</v>
      </c>
      <c r="J113" s="188">
        <f t="shared" si="22"/>
        <v>1060.8</v>
      </c>
    </row>
    <row r="114" spans="2:10" s="19" customFormat="1" ht="15.75" x14ac:dyDescent="0.25">
      <c r="B114" s="187" t="s">
        <v>294</v>
      </c>
      <c r="C114" s="104" t="s">
        <v>86</v>
      </c>
      <c r="D114" s="104" t="s">
        <v>218</v>
      </c>
      <c r="E114" s="114" t="s">
        <v>217</v>
      </c>
      <c r="F114" s="104" t="s">
        <v>94</v>
      </c>
      <c r="G114" s="108">
        <v>3.71</v>
      </c>
      <c r="H114" s="105">
        <v>201.52</v>
      </c>
      <c r="I114" s="110">
        <f t="shared" si="21"/>
        <v>255.93</v>
      </c>
      <c r="J114" s="188">
        <f t="shared" si="22"/>
        <v>949.5</v>
      </c>
    </row>
    <row r="115" spans="2:10" s="19" customFormat="1" ht="15.75" x14ac:dyDescent="0.25">
      <c r="B115" s="187" t="s">
        <v>295</v>
      </c>
      <c r="C115" s="104" t="s">
        <v>86</v>
      </c>
      <c r="D115" s="158" t="s">
        <v>220</v>
      </c>
      <c r="E115" s="114" t="s">
        <v>219</v>
      </c>
      <c r="F115" s="104" t="s">
        <v>94</v>
      </c>
      <c r="G115" s="108">
        <v>1.67</v>
      </c>
      <c r="H115" s="105">
        <v>204.28</v>
      </c>
      <c r="I115" s="110">
        <f t="shared" si="21"/>
        <v>259.44</v>
      </c>
      <c r="J115" s="188">
        <f t="shared" si="22"/>
        <v>433.26</v>
      </c>
    </row>
    <row r="116" spans="2:10" s="19" customFormat="1" ht="31.5" x14ac:dyDescent="0.25">
      <c r="B116" s="187" t="s">
        <v>296</v>
      </c>
      <c r="C116" s="104" t="s">
        <v>101</v>
      </c>
      <c r="D116" s="123" t="str">
        <f>CPU!B18</f>
        <v>PMP 004</v>
      </c>
      <c r="E116" s="247" t="str">
        <f>CPU!C18</f>
        <v>PINTURA ACRÍLICA EM PAREDE, DUAS (2) DEMÃOS - INCLUSIVE APLICAÇÃO DE TEXTURA ROLADA</v>
      </c>
      <c r="F116" s="104" t="s">
        <v>94</v>
      </c>
      <c r="G116" s="108">
        <v>239.58</v>
      </c>
      <c r="H116" s="109">
        <f>CPU!G18</f>
        <v>14.29</v>
      </c>
      <c r="I116" s="110">
        <f t="shared" si="21"/>
        <v>18.149999999999999</v>
      </c>
      <c r="J116" s="188">
        <f t="shared" si="22"/>
        <v>4348.38</v>
      </c>
    </row>
    <row r="117" spans="2:10" ht="15.75" x14ac:dyDescent="0.25">
      <c r="B117" s="285" t="s">
        <v>97</v>
      </c>
      <c r="C117" s="286"/>
      <c r="D117" s="286"/>
      <c r="E117" s="286"/>
      <c r="F117" s="286"/>
      <c r="G117" s="286"/>
      <c r="H117" s="286"/>
      <c r="I117" s="286"/>
      <c r="J117" s="192">
        <f>ROUND(SUM(J110:J116),2)</f>
        <v>21657.74</v>
      </c>
    </row>
    <row r="118" spans="2:10" s="19" customFormat="1" ht="15" customHeight="1" x14ac:dyDescent="0.25">
      <c r="B118" s="191" t="s">
        <v>158</v>
      </c>
      <c r="C118" s="238"/>
      <c r="D118" s="239"/>
      <c r="E118" s="248" t="s">
        <v>228</v>
      </c>
      <c r="F118" s="238"/>
      <c r="G118" s="240"/>
      <c r="H118" s="240"/>
      <c r="I118" s="240"/>
      <c r="J118" s="241"/>
    </row>
    <row r="119" spans="2:10" s="19" customFormat="1" ht="78.75" x14ac:dyDescent="0.25">
      <c r="B119" s="187" t="s">
        <v>159</v>
      </c>
      <c r="C119" s="104" t="s">
        <v>86</v>
      </c>
      <c r="D119" s="104" t="s">
        <v>222</v>
      </c>
      <c r="E119" s="114" t="s">
        <v>221</v>
      </c>
      <c r="F119" s="104" t="s">
        <v>94</v>
      </c>
      <c r="G119" s="108">
        <v>9.7799999999999994</v>
      </c>
      <c r="H119" s="105">
        <v>329.29</v>
      </c>
      <c r="I119" s="110">
        <f>ROUND(H119*(1+$J$6),2)</f>
        <v>418.2</v>
      </c>
      <c r="J119" s="188">
        <f>ROUND(G119*I119,2)</f>
        <v>4090</v>
      </c>
    </row>
    <row r="120" spans="2:10" s="19" customFormat="1" ht="31.5" x14ac:dyDescent="0.25">
      <c r="B120" s="187" t="s">
        <v>297</v>
      </c>
      <c r="C120" s="104" t="s">
        <v>86</v>
      </c>
      <c r="D120" s="104" t="s">
        <v>224</v>
      </c>
      <c r="E120" s="114" t="s">
        <v>223</v>
      </c>
      <c r="F120" s="104" t="s">
        <v>116</v>
      </c>
      <c r="G120" s="108">
        <v>4</v>
      </c>
      <c r="H120" s="105">
        <v>376.15</v>
      </c>
      <c r="I120" s="110">
        <f>ROUND(H120*(1+$J$6),2)</f>
        <v>477.71</v>
      </c>
      <c r="J120" s="188">
        <f>ROUND(G120*I120,2)</f>
        <v>1910.84</v>
      </c>
    </row>
    <row r="121" spans="2:10" s="19" customFormat="1" ht="31.5" x14ac:dyDescent="0.25">
      <c r="B121" s="187" t="s">
        <v>298</v>
      </c>
      <c r="C121" s="104" t="s">
        <v>86</v>
      </c>
      <c r="D121" s="158" t="s">
        <v>226</v>
      </c>
      <c r="E121" s="114" t="s">
        <v>225</v>
      </c>
      <c r="F121" s="104" t="s">
        <v>116</v>
      </c>
      <c r="G121" s="108">
        <v>3</v>
      </c>
      <c r="H121" s="105">
        <v>405.67</v>
      </c>
      <c r="I121" s="110">
        <f>ROUND(H121*(1+$J$6),2)</f>
        <v>515.20000000000005</v>
      </c>
      <c r="J121" s="188">
        <f>ROUND(G121*I121,2)</f>
        <v>1545.6</v>
      </c>
    </row>
    <row r="122" spans="2:10" s="19" customFormat="1" ht="31.5" x14ac:dyDescent="0.25">
      <c r="B122" s="187" t="s">
        <v>299</v>
      </c>
      <c r="C122" s="104" t="s">
        <v>86</v>
      </c>
      <c r="D122" s="158" t="s">
        <v>330</v>
      </c>
      <c r="E122" s="114" t="s">
        <v>331</v>
      </c>
      <c r="F122" s="104" t="s">
        <v>116</v>
      </c>
      <c r="G122" s="108">
        <v>1</v>
      </c>
      <c r="H122" s="105">
        <v>346.63</v>
      </c>
      <c r="I122" s="110">
        <f>ROUND(H122*(1+$J$6),2)</f>
        <v>440.22</v>
      </c>
      <c r="J122" s="188">
        <f>ROUND(G122*I122,2)</f>
        <v>440.22</v>
      </c>
    </row>
    <row r="123" spans="2:10" s="19" customFormat="1" ht="63" customHeight="1" x14ac:dyDescent="0.25">
      <c r="B123" s="187" t="s">
        <v>329</v>
      </c>
      <c r="C123" s="104" t="s">
        <v>86</v>
      </c>
      <c r="D123" s="158" t="s">
        <v>230</v>
      </c>
      <c r="E123" s="107" t="s">
        <v>229</v>
      </c>
      <c r="F123" s="104" t="s">
        <v>94</v>
      </c>
      <c r="G123" s="108">
        <v>5.22</v>
      </c>
      <c r="H123" s="105">
        <v>396.19</v>
      </c>
      <c r="I123" s="110">
        <f>ROUND(H123*(1+$J$6),2)</f>
        <v>503.16</v>
      </c>
      <c r="J123" s="188">
        <f>ROUND(G123*I123,2)</f>
        <v>2626.5</v>
      </c>
    </row>
    <row r="124" spans="2:10" ht="15.75" x14ac:dyDescent="0.25">
      <c r="B124" s="285" t="s">
        <v>227</v>
      </c>
      <c r="C124" s="286"/>
      <c r="D124" s="286"/>
      <c r="E124" s="286"/>
      <c r="F124" s="286"/>
      <c r="G124" s="286"/>
      <c r="H124" s="286"/>
      <c r="I124" s="286"/>
      <c r="J124" s="192">
        <f>ROUND(SUM(J119:J123),2)</f>
        <v>10613.16</v>
      </c>
    </row>
    <row r="125" spans="2:10" s="19" customFormat="1" ht="15.75" x14ac:dyDescent="0.25">
      <c r="B125" s="191" t="s">
        <v>161</v>
      </c>
      <c r="C125" s="238"/>
      <c r="D125" s="239"/>
      <c r="E125" s="112" t="s">
        <v>172</v>
      </c>
      <c r="F125" s="238"/>
      <c r="G125" s="240"/>
      <c r="H125" s="240"/>
      <c r="I125" s="240"/>
      <c r="J125" s="241"/>
    </row>
    <row r="126" spans="2:10" s="19" customFormat="1" ht="63" x14ac:dyDescent="0.25">
      <c r="B126" s="187" t="s">
        <v>160</v>
      </c>
      <c r="C126" s="104" t="s">
        <v>86</v>
      </c>
      <c r="D126" s="104" t="s">
        <v>178</v>
      </c>
      <c r="E126" s="111" t="s">
        <v>177</v>
      </c>
      <c r="F126" s="104" t="s">
        <v>116</v>
      </c>
      <c r="G126" s="108">
        <v>1</v>
      </c>
      <c r="H126" s="105">
        <v>407.89</v>
      </c>
      <c r="I126" s="110">
        <f>ROUND(H126*(1+$J$6),2)</f>
        <v>518.02</v>
      </c>
      <c r="J126" s="188">
        <f>ROUND(G126*I126,2)</f>
        <v>518.02</v>
      </c>
    </row>
    <row r="127" spans="2:10" s="19" customFormat="1" ht="15.75" x14ac:dyDescent="0.25">
      <c r="B127" s="187" t="s">
        <v>300</v>
      </c>
      <c r="C127" s="104" t="s">
        <v>86</v>
      </c>
      <c r="D127" s="104" t="s">
        <v>175</v>
      </c>
      <c r="E127" s="114" t="s">
        <v>173</v>
      </c>
      <c r="F127" s="104" t="s">
        <v>116</v>
      </c>
      <c r="G127" s="108">
        <v>1</v>
      </c>
      <c r="H127" s="105">
        <v>25.37</v>
      </c>
      <c r="I127" s="110">
        <f t="shared" ref="I127:I130" si="23">ROUND(H127*(1+$J$6),2)</f>
        <v>32.22</v>
      </c>
      <c r="J127" s="188">
        <f t="shared" ref="J127:J130" si="24">ROUND(G127*I127,2)</f>
        <v>32.22</v>
      </c>
    </row>
    <row r="128" spans="2:10" s="19" customFormat="1" ht="141.75" customHeight="1" x14ac:dyDescent="0.25">
      <c r="B128" s="187" t="s">
        <v>301</v>
      </c>
      <c r="C128" s="104" t="s">
        <v>86</v>
      </c>
      <c r="D128" s="104" t="s">
        <v>180</v>
      </c>
      <c r="E128" s="107" t="s">
        <v>179</v>
      </c>
      <c r="F128" s="104" t="s">
        <v>116</v>
      </c>
      <c r="G128" s="108">
        <v>2</v>
      </c>
      <c r="H128" s="105">
        <v>446.46</v>
      </c>
      <c r="I128" s="110">
        <f t="shared" si="23"/>
        <v>567</v>
      </c>
      <c r="J128" s="188">
        <f t="shared" si="24"/>
        <v>1134</v>
      </c>
    </row>
    <row r="129" spans="2:10" s="19" customFormat="1" ht="15.75" x14ac:dyDescent="0.25">
      <c r="B129" s="187" t="s">
        <v>302</v>
      </c>
      <c r="C129" s="104" t="s">
        <v>86</v>
      </c>
      <c r="D129" s="158" t="s">
        <v>176</v>
      </c>
      <c r="E129" s="114" t="s">
        <v>174</v>
      </c>
      <c r="F129" s="104" t="s">
        <v>116</v>
      </c>
      <c r="G129" s="108">
        <v>2</v>
      </c>
      <c r="H129" s="105">
        <v>104.44</v>
      </c>
      <c r="I129" s="110">
        <f t="shared" si="23"/>
        <v>132.63999999999999</v>
      </c>
      <c r="J129" s="188">
        <f t="shared" si="24"/>
        <v>265.27999999999997</v>
      </c>
    </row>
    <row r="130" spans="2:10" s="19" customFormat="1" ht="78.75" x14ac:dyDescent="0.25">
      <c r="B130" s="187" t="s">
        <v>303</v>
      </c>
      <c r="C130" s="104" t="s">
        <v>86</v>
      </c>
      <c r="D130" s="158" t="s">
        <v>339</v>
      </c>
      <c r="E130" s="247" t="s">
        <v>338</v>
      </c>
      <c r="F130" s="104" t="s">
        <v>116</v>
      </c>
      <c r="G130" s="108">
        <v>1</v>
      </c>
      <c r="H130" s="105">
        <v>917.34</v>
      </c>
      <c r="I130" s="110">
        <f t="shared" si="23"/>
        <v>1165.02</v>
      </c>
      <c r="J130" s="188">
        <f t="shared" si="24"/>
        <v>1165.02</v>
      </c>
    </row>
    <row r="131" spans="2:10" s="19" customFormat="1" ht="93.75" customHeight="1" x14ac:dyDescent="0.25">
      <c r="B131" s="187" t="s">
        <v>304</v>
      </c>
      <c r="C131" s="104" t="s">
        <v>86</v>
      </c>
      <c r="D131" s="158" t="s">
        <v>194</v>
      </c>
      <c r="E131" s="157" t="s">
        <v>193</v>
      </c>
      <c r="F131" s="104" t="s">
        <v>116</v>
      </c>
      <c r="G131" s="108">
        <v>1</v>
      </c>
      <c r="H131" s="105">
        <v>337.54</v>
      </c>
      <c r="I131" s="110">
        <f t="shared" ref="I131:I139" si="25">ROUND(H131*(1+$J$6),2)</f>
        <v>428.68</v>
      </c>
      <c r="J131" s="188">
        <f t="shared" ref="J131:J139" si="26">ROUND(G131*I131,2)</f>
        <v>428.68</v>
      </c>
    </row>
    <row r="132" spans="2:10" s="19" customFormat="1" ht="63.75" customHeight="1" x14ac:dyDescent="0.25">
      <c r="B132" s="187" t="s">
        <v>305</v>
      </c>
      <c r="C132" s="104" t="s">
        <v>86</v>
      </c>
      <c r="D132" s="158" t="s">
        <v>198</v>
      </c>
      <c r="E132" s="107" t="s">
        <v>197</v>
      </c>
      <c r="F132" s="104" t="s">
        <v>116</v>
      </c>
      <c r="G132" s="108">
        <v>2</v>
      </c>
      <c r="H132" s="105">
        <v>224.45</v>
      </c>
      <c r="I132" s="110">
        <f t="shared" si="25"/>
        <v>285.05</v>
      </c>
      <c r="J132" s="188">
        <f t="shared" si="26"/>
        <v>570.1</v>
      </c>
    </row>
    <row r="133" spans="2:10" s="19" customFormat="1" ht="94.5" x14ac:dyDescent="0.25">
      <c r="B133" s="187" t="s">
        <v>306</v>
      </c>
      <c r="C133" s="104" t="s">
        <v>86</v>
      </c>
      <c r="D133" s="158" t="s">
        <v>203</v>
      </c>
      <c r="E133" s="114" t="s">
        <v>204</v>
      </c>
      <c r="F133" s="104" t="s">
        <v>116</v>
      </c>
      <c r="G133" s="108">
        <v>1</v>
      </c>
      <c r="H133" s="105">
        <v>602.94000000000005</v>
      </c>
      <c r="I133" s="110">
        <f t="shared" ref="I133" si="27">ROUND(H133*(1+$J$6),2)</f>
        <v>765.73</v>
      </c>
      <c r="J133" s="188">
        <f t="shared" ref="J133" si="28">ROUND(G133*I133,2)</f>
        <v>765.73</v>
      </c>
    </row>
    <row r="134" spans="2:10" s="19" customFormat="1" ht="63" x14ac:dyDescent="0.25">
      <c r="B134" s="187" t="s">
        <v>307</v>
      </c>
      <c r="C134" s="104" t="s">
        <v>86</v>
      </c>
      <c r="D134" s="158" t="s">
        <v>196</v>
      </c>
      <c r="E134" s="114" t="s">
        <v>195</v>
      </c>
      <c r="F134" s="104" t="s">
        <v>116</v>
      </c>
      <c r="G134" s="108">
        <v>3</v>
      </c>
      <c r="H134" s="105">
        <v>98.25</v>
      </c>
      <c r="I134" s="110">
        <f t="shared" si="25"/>
        <v>124.78</v>
      </c>
      <c r="J134" s="188">
        <f t="shared" si="26"/>
        <v>374.34</v>
      </c>
    </row>
    <row r="135" spans="2:10" s="19" customFormat="1" ht="63" x14ac:dyDescent="0.25">
      <c r="B135" s="187" t="s">
        <v>308</v>
      </c>
      <c r="C135" s="104" t="s">
        <v>86</v>
      </c>
      <c r="D135" s="158" t="s">
        <v>208</v>
      </c>
      <c r="E135" s="114" t="s">
        <v>207</v>
      </c>
      <c r="F135" s="104" t="s">
        <v>116</v>
      </c>
      <c r="G135" s="108">
        <v>1</v>
      </c>
      <c r="H135" s="105">
        <v>154.83000000000001</v>
      </c>
      <c r="I135" s="110">
        <f t="shared" ref="I135:I136" si="29">ROUND(H135*(1+$J$6),2)</f>
        <v>196.63</v>
      </c>
      <c r="J135" s="188">
        <f t="shared" ref="J135:J136" si="30">ROUND(G135*I135,2)</f>
        <v>196.63</v>
      </c>
    </row>
    <row r="136" spans="2:10" s="19" customFormat="1" ht="47.25" x14ac:dyDescent="0.25">
      <c r="B136" s="187" t="s">
        <v>309</v>
      </c>
      <c r="C136" s="104" t="s">
        <v>86</v>
      </c>
      <c r="D136" s="158" t="s">
        <v>206</v>
      </c>
      <c r="E136" s="114" t="s">
        <v>205</v>
      </c>
      <c r="F136" s="104" t="s">
        <v>116</v>
      </c>
      <c r="G136" s="108">
        <v>1</v>
      </c>
      <c r="H136" s="105">
        <v>34.229999999999997</v>
      </c>
      <c r="I136" s="110">
        <f t="shared" si="29"/>
        <v>43.47</v>
      </c>
      <c r="J136" s="188">
        <f t="shared" si="30"/>
        <v>43.47</v>
      </c>
    </row>
    <row r="137" spans="2:10" s="19" customFormat="1" ht="33" customHeight="1" x14ac:dyDescent="0.25">
      <c r="B137" s="187" t="s">
        <v>310</v>
      </c>
      <c r="C137" s="104" t="s">
        <v>86</v>
      </c>
      <c r="D137" s="158" t="s">
        <v>192</v>
      </c>
      <c r="E137" s="107" t="s">
        <v>189</v>
      </c>
      <c r="F137" s="104" t="s">
        <v>116</v>
      </c>
      <c r="G137" s="108">
        <v>1</v>
      </c>
      <c r="H137" s="105">
        <v>17.55</v>
      </c>
      <c r="I137" s="110">
        <f t="shared" si="25"/>
        <v>22.29</v>
      </c>
      <c r="J137" s="188">
        <f t="shared" si="26"/>
        <v>22.29</v>
      </c>
    </row>
    <row r="138" spans="2:10" s="19" customFormat="1" ht="15.75" x14ac:dyDescent="0.25">
      <c r="B138" s="187" t="s">
        <v>311</v>
      </c>
      <c r="C138" s="104" t="s">
        <v>86</v>
      </c>
      <c r="D138" s="158" t="s">
        <v>191</v>
      </c>
      <c r="E138" s="114" t="s">
        <v>190</v>
      </c>
      <c r="F138" s="104" t="s">
        <v>116</v>
      </c>
      <c r="G138" s="108">
        <v>1</v>
      </c>
      <c r="H138" s="105">
        <v>206.91</v>
      </c>
      <c r="I138" s="110">
        <f t="shared" si="25"/>
        <v>262.77999999999997</v>
      </c>
      <c r="J138" s="188">
        <f t="shared" si="26"/>
        <v>262.77999999999997</v>
      </c>
    </row>
    <row r="139" spans="2:10" s="19" customFormat="1" ht="31.5" x14ac:dyDescent="0.25">
      <c r="B139" s="187" t="s">
        <v>312</v>
      </c>
      <c r="C139" s="104" t="s">
        <v>86</v>
      </c>
      <c r="D139" s="158" t="s">
        <v>188</v>
      </c>
      <c r="E139" s="114" t="s">
        <v>187</v>
      </c>
      <c r="F139" s="104" t="s">
        <v>116</v>
      </c>
      <c r="G139" s="108">
        <v>2</v>
      </c>
      <c r="H139" s="105">
        <v>37.22</v>
      </c>
      <c r="I139" s="110">
        <f t="shared" si="25"/>
        <v>47.27</v>
      </c>
      <c r="J139" s="188">
        <f t="shared" si="26"/>
        <v>94.54</v>
      </c>
    </row>
    <row r="140" spans="2:10" s="19" customFormat="1" ht="31.5" x14ac:dyDescent="0.25">
      <c r="B140" s="187" t="s">
        <v>313</v>
      </c>
      <c r="C140" s="104" t="s">
        <v>86</v>
      </c>
      <c r="D140" s="158" t="s">
        <v>186</v>
      </c>
      <c r="E140" s="114" t="s">
        <v>185</v>
      </c>
      <c r="F140" s="104" t="s">
        <v>116</v>
      </c>
      <c r="G140" s="108">
        <v>2</v>
      </c>
      <c r="H140" s="105">
        <v>44.63</v>
      </c>
      <c r="I140" s="110">
        <f t="shared" ref="I140:I142" si="31">ROUND(H140*(1+$J$6),2)</f>
        <v>56.68</v>
      </c>
      <c r="J140" s="188">
        <f t="shared" ref="J140:J142" si="32">ROUND(G140*I140,2)</f>
        <v>113.36</v>
      </c>
    </row>
    <row r="141" spans="2:10" s="19" customFormat="1" ht="31.5" x14ac:dyDescent="0.25">
      <c r="B141" s="187" t="s">
        <v>314</v>
      </c>
      <c r="C141" s="104" t="s">
        <v>86</v>
      </c>
      <c r="D141" s="158" t="s">
        <v>184</v>
      </c>
      <c r="E141" s="114" t="s">
        <v>183</v>
      </c>
      <c r="F141" s="104" t="s">
        <v>116</v>
      </c>
      <c r="G141" s="108">
        <v>3</v>
      </c>
      <c r="H141" s="105">
        <v>37.22</v>
      </c>
      <c r="I141" s="110">
        <f t="shared" si="31"/>
        <v>47.27</v>
      </c>
      <c r="J141" s="188">
        <f t="shared" si="32"/>
        <v>141.81</v>
      </c>
    </row>
    <row r="142" spans="2:10" s="19" customFormat="1" ht="78.75" x14ac:dyDescent="0.25">
      <c r="B142" s="187" t="s">
        <v>315</v>
      </c>
      <c r="C142" s="104" t="s">
        <v>86</v>
      </c>
      <c r="D142" s="158" t="s">
        <v>182</v>
      </c>
      <c r="E142" s="114" t="s">
        <v>181</v>
      </c>
      <c r="F142" s="104" t="s">
        <v>116</v>
      </c>
      <c r="G142" s="108">
        <v>4</v>
      </c>
      <c r="H142" s="105">
        <v>214.75</v>
      </c>
      <c r="I142" s="110">
        <f t="shared" si="31"/>
        <v>272.73</v>
      </c>
      <c r="J142" s="188">
        <f t="shared" si="32"/>
        <v>1090.92</v>
      </c>
    </row>
    <row r="143" spans="2:10" ht="15.75" x14ac:dyDescent="0.25">
      <c r="B143" s="285" t="s">
        <v>97</v>
      </c>
      <c r="C143" s="286"/>
      <c r="D143" s="286"/>
      <c r="E143" s="286"/>
      <c r="F143" s="286"/>
      <c r="G143" s="286"/>
      <c r="H143" s="286"/>
      <c r="I143" s="286"/>
      <c r="J143" s="192">
        <f>ROUND(SUM(J126:J142),2)</f>
        <v>7219.19</v>
      </c>
    </row>
    <row r="144" spans="2:10" s="19" customFormat="1" ht="15" customHeight="1" x14ac:dyDescent="0.25">
      <c r="B144" s="191" t="s">
        <v>316</v>
      </c>
      <c r="C144" s="238"/>
      <c r="D144" s="239"/>
      <c r="E144" s="112" t="s">
        <v>319</v>
      </c>
      <c r="F144" s="238"/>
      <c r="G144" s="240"/>
      <c r="H144" s="240"/>
      <c r="I144" s="240"/>
      <c r="J144" s="241"/>
    </row>
    <row r="145" spans="2:10" s="19" customFormat="1" ht="47.25" x14ac:dyDescent="0.25">
      <c r="B145" s="187" t="s">
        <v>317</v>
      </c>
      <c r="C145" s="104" t="s">
        <v>86</v>
      </c>
      <c r="D145" s="104" t="s">
        <v>419</v>
      </c>
      <c r="E145" s="114" t="s">
        <v>463</v>
      </c>
      <c r="F145" s="104" t="s">
        <v>94</v>
      </c>
      <c r="G145" s="108">
        <v>1218</v>
      </c>
      <c r="H145" s="105">
        <v>20.25</v>
      </c>
      <c r="I145" s="110">
        <f>ROUND(H145*(1+$J$6),2)</f>
        <v>25.72</v>
      </c>
      <c r="J145" s="188">
        <f>ROUND(G145*I145,2)</f>
        <v>31326.959999999999</v>
      </c>
    </row>
    <row r="146" spans="2:10" s="19" customFormat="1" ht="47.25" x14ac:dyDescent="0.25">
      <c r="B146" s="187" t="s">
        <v>417</v>
      </c>
      <c r="C146" s="104" t="s">
        <v>86</v>
      </c>
      <c r="D146" s="104" t="s">
        <v>419</v>
      </c>
      <c r="E146" s="114" t="s">
        <v>467</v>
      </c>
      <c r="F146" s="104" t="s">
        <v>94</v>
      </c>
      <c r="G146" s="260">
        <v>71</v>
      </c>
      <c r="H146" s="105">
        <v>20.25</v>
      </c>
      <c r="I146" s="110">
        <f>ROUND(H146*(1+$J$6),2)</f>
        <v>25.72</v>
      </c>
      <c r="J146" s="188">
        <f>ROUND(G146*I146,2)</f>
        <v>1826.12</v>
      </c>
    </row>
    <row r="147" spans="2:10" s="19" customFormat="1" ht="33.75" customHeight="1" x14ac:dyDescent="0.25">
      <c r="B147" s="187" t="s">
        <v>418</v>
      </c>
      <c r="C147" s="104" t="s">
        <v>86</v>
      </c>
      <c r="D147" s="104" t="s">
        <v>419</v>
      </c>
      <c r="E147" s="114" t="s">
        <v>464</v>
      </c>
      <c r="F147" s="104" t="s">
        <v>94</v>
      </c>
      <c r="G147" s="108">
        <v>480</v>
      </c>
      <c r="H147" s="105">
        <v>20.25</v>
      </c>
      <c r="I147" s="110">
        <f t="shared" ref="I147:I149" si="33">ROUND(H147*(1+$J$6),2)</f>
        <v>25.72</v>
      </c>
      <c r="J147" s="188">
        <f t="shared" ref="J147:J149" si="34">ROUND(G147*I147,2)</f>
        <v>12345.6</v>
      </c>
    </row>
    <row r="148" spans="2:10" s="19" customFormat="1" ht="33.75" customHeight="1" x14ac:dyDescent="0.25">
      <c r="B148" s="187" t="s">
        <v>420</v>
      </c>
      <c r="C148" s="104" t="s">
        <v>86</v>
      </c>
      <c r="D148" s="104" t="s">
        <v>419</v>
      </c>
      <c r="E148" s="114" t="s">
        <v>465</v>
      </c>
      <c r="F148" s="104" t="s">
        <v>94</v>
      </c>
      <c r="G148" s="108">
        <v>466.68</v>
      </c>
      <c r="H148" s="105">
        <v>20.25</v>
      </c>
      <c r="I148" s="110">
        <f t="shared" si="33"/>
        <v>25.72</v>
      </c>
      <c r="J148" s="188">
        <f t="shared" si="34"/>
        <v>12003.01</v>
      </c>
    </row>
    <row r="149" spans="2:10" s="19" customFormat="1" ht="33.75" customHeight="1" x14ac:dyDescent="0.25">
      <c r="B149" s="187" t="s">
        <v>421</v>
      </c>
      <c r="C149" s="104" t="s">
        <v>86</v>
      </c>
      <c r="D149" s="104" t="s">
        <v>419</v>
      </c>
      <c r="E149" s="114" t="s">
        <v>466</v>
      </c>
      <c r="F149" s="104" t="s">
        <v>94</v>
      </c>
      <c r="G149" s="260">
        <v>19.23</v>
      </c>
      <c r="H149" s="105">
        <v>20.25</v>
      </c>
      <c r="I149" s="110">
        <f t="shared" si="33"/>
        <v>25.72</v>
      </c>
      <c r="J149" s="188">
        <f t="shared" si="34"/>
        <v>494.6</v>
      </c>
    </row>
    <row r="150" spans="2:10" s="19" customFormat="1" ht="31.5" x14ac:dyDescent="0.25">
      <c r="B150" s="187" t="s">
        <v>422</v>
      </c>
      <c r="C150" s="104" t="s">
        <v>86</v>
      </c>
      <c r="D150" s="158" t="s">
        <v>415</v>
      </c>
      <c r="E150" s="114" t="s">
        <v>414</v>
      </c>
      <c r="F150" s="104" t="s">
        <v>416</v>
      </c>
      <c r="G150" s="108">
        <v>3</v>
      </c>
      <c r="H150" s="105">
        <v>495</v>
      </c>
      <c r="I150" s="110">
        <f>ROUND(H150*(1+$J$6),2)</f>
        <v>628.65</v>
      </c>
      <c r="J150" s="188">
        <f>ROUND(G150*I150,2)</f>
        <v>1885.95</v>
      </c>
    </row>
    <row r="151" spans="2:10" ht="15.75" x14ac:dyDescent="0.25">
      <c r="B151" s="285" t="s">
        <v>97</v>
      </c>
      <c r="C151" s="286"/>
      <c r="D151" s="286"/>
      <c r="E151" s="286"/>
      <c r="F151" s="286"/>
      <c r="G151" s="286"/>
      <c r="H151" s="286"/>
      <c r="I151" s="286"/>
      <c r="J151" s="192">
        <f>ROUND(SUM(J145:J150),2)</f>
        <v>59882.239999999998</v>
      </c>
    </row>
    <row r="152" spans="2:10" s="19" customFormat="1" ht="15" customHeight="1" x14ac:dyDescent="0.25">
      <c r="B152" s="191" t="s">
        <v>318</v>
      </c>
      <c r="C152" s="238"/>
      <c r="D152" s="239"/>
      <c r="E152" s="112" t="s">
        <v>498</v>
      </c>
      <c r="F152" s="238"/>
      <c r="G152" s="240"/>
      <c r="H152" s="240"/>
      <c r="I152" s="240"/>
      <c r="J152" s="241"/>
    </row>
    <row r="153" spans="2:10" s="19" customFormat="1" ht="31.5" x14ac:dyDescent="0.25">
      <c r="B153" s="187" t="s">
        <v>472</v>
      </c>
      <c r="C153" s="104" t="s">
        <v>101</v>
      </c>
      <c r="D153" s="261" t="str">
        <f>CPU!B23</f>
        <v>PMP 005</v>
      </c>
      <c r="E153" s="114" t="str">
        <f>CPU!C23</f>
        <v>SUBSTITUIÇÃO DE PLACAS DE CONCRETO 1,50 X 0,30 X 0,03 M - FORNECIMENTO E INSTALAÇÃO</v>
      </c>
      <c r="F153" s="104" t="s">
        <v>116</v>
      </c>
      <c r="G153" s="108">
        <v>120</v>
      </c>
      <c r="H153" s="105">
        <f>CPU!G23</f>
        <v>29.78</v>
      </c>
      <c r="I153" s="110">
        <f>ROUND(H153*(1+$J$6),2)</f>
        <v>37.82</v>
      </c>
      <c r="J153" s="188">
        <f>ROUND(G153*I153,2)</f>
        <v>4538.3999999999996</v>
      </c>
    </row>
    <row r="154" spans="2:10" s="19" customFormat="1" ht="31.5" x14ac:dyDescent="0.25">
      <c r="B154" s="187" t="s">
        <v>473</v>
      </c>
      <c r="C154" s="104" t="s">
        <v>101</v>
      </c>
      <c r="D154" s="261" t="str">
        <f>CPU!B27</f>
        <v>PMP 006</v>
      </c>
      <c r="E154" s="114" t="str">
        <f>CPU!C27</f>
        <v>SUBSTITUIÇÃO DE MOURÃO DE CONCRETO 3,00 X 0,13 X 0,13 M - FORNECIMENTO E INSTALAÇÃO</v>
      </c>
      <c r="F154" s="104" t="s">
        <v>116</v>
      </c>
      <c r="G154" s="108">
        <v>40</v>
      </c>
      <c r="H154" s="105">
        <f>CPU!G27</f>
        <v>31.09</v>
      </c>
      <c r="I154" s="110">
        <f t="shared" ref="I154:I159" si="35">ROUND(H154*(1+$J$6),2)</f>
        <v>39.479999999999997</v>
      </c>
      <c r="J154" s="188">
        <f>ROUND(G154*I154,2)</f>
        <v>1579.2</v>
      </c>
    </row>
    <row r="155" spans="2:10" s="19" customFormat="1" ht="31.5" x14ac:dyDescent="0.25">
      <c r="B155" s="187" t="s">
        <v>474</v>
      </c>
      <c r="C155" s="104" t="s">
        <v>86</v>
      </c>
      <c r="D155" s="123" t="s">
        <v>424</v>
      </c>
      <c r="E155" s="247" t="s">
        <v>423</v>
      </c>
      <c r="F155" s="104" t="s">
        <v>94</v>
      </c>
      <c r="G155" s="108">
        <v>22</v>
      </c>
      <c r="H155" s="109">
        <v>265.20999999999998</v>
      </c>
      <c r="I155" s="110">
        <f t="shared" si="35"/>
        <v>336.82</v>
      </c>
      <c r="J155" s="188">
        <f>ROUND(G155*I155,2)</f>
        <v>7410.04</v>
      </c>
    </row>
    <row r="156" spans="2:10" s="19" customFormat="1" ht="31.5" x14ac:dyDescent="0.25">
      <c r="B156" s="187" t="s">
        <v>475</v>
      </c>
      <c r="C156" s="104" t="s">
        <v>86</v>
      </c>
      <c r="D156" s="123" t="s">
        <v>424</v>
      </c>
      <c r="E156" s="247" t="s">
        <v>423</v>
      </c>
      <c r="F156" s="104" t="s">
        <v>94</v>
      </c>
      <c r="G156" s="108">
        <v>20</v>
      </c>
      <c r="H156" s="109">
        <v>265.20999999999998</v>
      </c>
      <c r="I156" s="110">
        <f t="shared" si="35"/>
        <v>336.82</v>
      </c>
      <c r="J156" s="188">
        <f t="shared" ref="J156:J159" si="36">ROUND(G156*I156,2)</f>
        <v>6736.4</v>
      </c>
    </row>
    <row r="157" spans="2:10" s="19" customFormat="1" ht="31.5" x14ac:dyDescent="0.25">
      <c r="B157" s="187" t="s">
        <v>476</v>
      </c>
      <c r="C157" s="104" t="s">
        <v>86</v>
      </c>
      <c r="D157" s="123" t="s">
        <v>424</v>
      </c>
      <c r="E157" s="247" t="s">
        <v>423</v>
      </c>
      <c r="F157" s="104" t="s">
        <v>94</v>
      </c>
      <c r="G157" s="108">
        <v>24</v>
      </c>
      <c r="H157" s="109">
        <v>265.20999999999998</v>
      </c>
      <c r="I157" s="110">
        <f t="shared" si="35"/>
        <v>336.82</v>
      </c>
      <c r="J157" s="188">
        <f t="shared" si="36"/>
        <v>8083.68</v>
      </c>
    </row>
    <row r="158" spans="2:10" s="19" customFormat="1" ht="47.25" x14ac:dyDescent="0.25">
      <c r="B158" s="187" t="s">
        <v>477</v>
      </c>
      <c r="C158" s="104" t="s">
        <v>86</v>
      </c>
      <c r="D158" s="123" t="s">
        <v>460</v>
      </c>
      <c r="E158" s="247" t="s">
        <v>459</v>
      </c>
      <c r="F158" s="104" t="s">
        <v>108</v>
      </c>
      <c r="G158" s="108">
        <v>400</v>
      </c>
      <c r="H158" s="109">
        <v>10.5</v>
      </c>
      <c r="I158" s="110">
        <f t="shared" si="35"/>
        <v>13.34</v>
      </c>
      <c r="J158" s="188">
        <f t="shared" si="36"/>
        <v>5336</v>
      </c>
    </row>
    <row r="159" spans="2:10" s="19" customFormat="1" ht="47.25" x14ac:dyDescent="0.25">
      <c r="B159" s="187" t="s">
        <v>478</v>
      </c>
      <c r="C159" s="104" t="s">
        <v>86</v>
      </c>
      <c r="D159" s="104" t="s">
        <v>436</v>
      </c>
      <c r="E159" s="107" t="s">
        <v>437</v>
      </c>
      <c r="F159" s="104" t="s">
        <v>94</v>
      </c>
      <c r="G159" s="108">
        <v>200</v>
      </c>
      <c r="H159" s="109">
        <v>25.86</v>
      </c>
      <c r="I159" s="110">
        <f t="shared" si="35"/>
        <v>32.840000000000003</v>
      </c>
      <c r="J159" s="188">
        <f t="shared" si="36"/>
        <v>6568</v>
      </c>
    </row>
    <row r="160" spans="2:10" s="19" customFormat="1" ht="15.75" x14ac:dyDescent="0.25">
      <c r="B160" s="187" t="s">
        <v>479</v>
      </c>
      <c r="C160" s="104" t="s">
        <v>469</v>
      </c>
      <c r="D160" s="104" t="s">
        <v>468</v>
      </c>
      <c r="E160" s="107" t="s">
        <v>470</v>
      </c>
      <c r="F160" s="104" t="s">
        <v>116</v>
      </c>
      <c r="G160" s="108">
        <v>15</v>
      </c>
      <c r="H160" s="109">
        <v>117.33</v>
      </c>
      <c r="I160" s="110">
        <f t="shared" ref="I160:I163" si="37">ROUND(H160*(1+$J$6),2)</f>
        <v>149.01</v>
      </c>
      <c r="J160" s="188">
        <f t="shared" ref="J160:J163" si="38">ROUND(G160*I160,2)</f>
        <v>2235.15</v>
      </c>
    </row>
    <row r="161" spans="2:10" s="19" customFormat="1" ht="15.75" x14ac:dyDescent="0.25">
      <c r="B161" s="187" t="s">
        <v>480</v>
      </c>
      <c r="C161" s="104" t="s">
        <v>88</v>
      </c>
      <c r="D161" s="104">
        <v>42402</v>
      </c>
      <c r="E161" s="107" t="s">
        <v>471</v>
      </c>
      <c r="F161" s="104" t="s">
        <v>108</v>
      </c>
      <c r="G161" s="108">
        <v>5.76</v>
      </c>
      <c r="H161" s="109">
        <v>11.93</v>
      </c>
      <c r="I161" s="110">
        <f t="shared" si="37"/>
        <v>15.15</v>
      </c>
      <c r="J161" s="188">
        <f t="shared" si="38"/>
        <v>87.26</v>
      </c>
    </row>
    <row r="162" spans="2:10" s="19" customFormat="1" ht="63.75" customHeight="1" x14ac:dyDescent="0.25">
      <c r="B162" s="187" t="s">
        <v>500</v>
      </c>
      <c r="C162" s="104" t="s">
        <v>88</v>
      </c>
      <c r="D162" s="104">
        <v>100578</v>
      </c>
      <c r="E162" s="107" t="s">
        <v>499</v>
      </c>
      <c r="F162" s="104" t="s">
        <v>116</v>
      </c>
      <c r="G162" s="108">
        <v>9</v>
      </c>
      <c r="H162" s="109">
        <v>355.9</v>
      </c>
      <c r="I162" s="110">
        <f t="shared" si="37"/>
        <v>451.99</v>
      </c>
      <c r="J162" s="188">
        <f t="shared" si="38"/>
        <v>4067.91</v>
      </c>
    </row>
    <row r="163" spans="2:10" s="19" customFormat="1" ht="31.5" x14ac:dyDescent="0.25">
      <c r="B163" s="187" t="s">
        <v>501</v>
      </c>
      <c r="C163" s="104" t="s">
        <v>88</v>
      </c>
      <c r="D163" s="104">
        <v>5059</v>
      </c>
      <c r="E163" s="107" t="s">
        <v>503</v>
      </c>
      <c r="F163" s="104" t="s">
        <v>116</v>
      </c>
      <c r="G163" s="108">
        <v>9</v>
      </c>
      <c r="H163" s="109">
        <v>1190.71</v>
      </c>
      <c r="I163" s="110">
        <f t="shared" si="37"/>
        <v>1512.2</v>
      </c>
      <c r="J163" s="188">
        <f t="shared" si="38"/>
        <v>13609.8</v>
      </c>
    </row>
    <row r="164" spans="2:10" s="19" customFormat="1" ht="47.25" x14ac:dyDescent="0.25">
      <c r="B164" s="187" t="s">
        <v>502</v>
      </c>
      <c r="C164" s="104" t="s">
        <v>88</v>
      </c>
      <c r="D164" s="123">
        <v>91930</v>
      </c>
      <c r="E164" s="114" t="s">
        <v>247</v>
      </c>
      <c r="F164" s="104" t="s">
        <v>96</v>
      </c>
      <c r="G164" s="108">
        <v>1300</v>
      </c>
      <c r="H164" s="105">
        <v>8.3699999999999992</v>
      </c>
      <c r="I164" s="110">
        <f t="shared" ref="I164:I166" si="39">ROUND(H164*(1+$J$6),2)</f>
        <v>10.63</v>
      </c>
      <c r="J164" s="188">
        <f t="shared" ref="J164:J166" si="40">ROUND(G164*I164,2)</f>
        <v>13819</v>
      </c>
    </row>
    <row r="165" spans="2:10" s="19" customFormat="1" ht="31.5" x14ac:dyDescent="0.25">
      <c r="B165" s="187" t="s">
        <v>504</v>
      </c>
      <c r="C165" s="104" t="s">
        <v>88</v>
      </c>
      <c r="D165" s="104">
        <v>93665</v>
      </c>
      <c r="E165" s="107" t="s">
        <v>506</v>
      </c>
      <c r="F165" s="104" t="s">
        <v>116</v>
      </c>
      <c r="G165" s="108">
        <v>1</v>
      </c>
      <c r="H165" s="109">
        <v>82.55</v>
      </c>
      <c r="I165" s="110">
        <f t="shared" si="39"/>
        <v>104.84</v>
      </c>
      <c r="J165" s="188">
        <f t="shared" si="40"/>
        <v>104.84</v>
      </c>
    </row>
    <row r="166" spans="2:10" s="19" customFormat="1" ht="31.5" x14ac:dyDescent="0.25">
      <c r="B166" s="187" t="s">
        <v>505</v>
      </c>
      <c r="C166" s="104" t="s">
        <v>88</v>
      </c>
      <c r="D166" s="104">
        <v>93662</v>
      </c>
      <c r="E166" s="107" t="s">
        <v>509</v>
      </c>
      <c r="F166" s="104" t="s">
        <v>116</v>
      </c>
      <c r="G166" s="108">
        <v>2</v>
      </c>
      <c r="H166" s="109">
        <v>78.040000000000006</v>
      </c>
      <c r="I166" s="110">
        <f t="shared" si="39"/>
        <v>99.11</v>
      </c>
      <c r="J166" s="188">
        <f t="shared" si="40"/>
        <v>198.22</v>
      </c>
    </row>
    <row r="167" spans="2:10" s="19" customFormat="1" ht="31.5" x14ac:dyDescent="0.25">
      <c r="B167" s="187" t="s">
        <v>507</v>
      </c>
      <c r="C167" s="104" t="s">
        <v>88</v>
      </c>
      <c r="D167" s="123">
        <v>91845</v>
      </c>
      <c r="E167" s="114" t="s">
        <v>243</v>
      </c>
      <c r="F167" s="104" t="s">
        <v>96</v>
      </c>
      <c r="G167" s="108">
        <v>1.8</v>
      </c>
      <c r="H167" s="105">
        <v>5.93</v>
      </c>
      <c r="I167" s="110">
        <f t="shared" ref="I167:I172" si="41">ROUND(H167*(1+$J$6),2)</f>
        <v>7.53</v>
      </c>
      <c r="J167" s="188">
        <f t="shared" ref="J167:J172" si="42">ROUND(G167*I167,2)</f>
        <v>13.55</v>
      </c>
    </row>
    <row r="168" spans="2:10" s="19" customFormat="1" ht="31.5" x14ac:dyDescent="0.25">
      <c r="B168" s="187" t="s">
        <v>508</v>
      </c>
      <c r="C168" s="104" t="s">
        <v>88</v>
      </c>
      <c r="D168" s="123">
        <v>91846</v>
      </c>
      <c r="E168" s="114" t="s">
        <v>244</v>
      </c>
      <c r="F168" s="104" t="s">
        <v>96</v>
      </c>
      <c r="G168" s="108">
        <v>10.6</v>
      </c>
      <c r="H168" s="105">
        <v>6.98</v>
      </c>
      <c r="I168" s="110">
        <f t="shared" si="41"/>
        <v>8.86</v>
      </c>
      <c r="J168" s="188">
        <f t="shared" si="42"/>
        <v>93.92</v>
      </c>
    </row>
    <row r="169" spans="2:10" s="19" customFormat="1" ht="47.25" x14ac:dyDescent="0.25">
      <c r="B169" s="187" t="s">
        <v>510</v>
      </c>
      <c r="C169" s="104" t="s">
        <v>88</v>
      </c>
      <c r="D169" s="123">
        <v>39246</v>
      </c>
      <c r="E169" s="114" t="s">
        <v>511</v>
      </c>
      <c r="F169" s="104" t="s">
        <v>96</v>
      </c>
      <c r="G169" s="108">
        <v>319.89999999999998</v>
      </c>
      <c r="H169" s="105">
        <v>8.5399999999999991</v>
      </c>
      <c r="I169" s="110">
        <f t="shared" si="41"/>
        <v>10.85</v>
      </c>
      <c r="J169" s="188">
        <f t="shared" si="42"/>
        <v>3470.92</v>
      </c>
    </row>
    <row r="170" spans="2:10" s="19" customFormat="1" ht="15.75" x14ac:dyDescent="0.25">
      <c r="B170" s="187" t="s">
        <v>513</v>
      </c>
      <c r="C170" s="104" t="s">
        <v>469</v>
      </c>
      <c r="D170" s="123" t="s">
        <v>515</v>
      </c>
      <c r="E170" s="114" t="s">
        <v>512</v>
      </c>
      <c r="F170" s="104" t="s">
        <v>116</v>
      </c>
      <c r="G170" s="108">
        <v>25</v>
      </c>
      <c r="H170" s="105">
        <v>79.06</v>
      </c>
      <c r="I170" s="110">
        <f t="shared" si="41"/>
        <v>100.41</v>
      </c>
      <c r="J170" s="188">
        <f t="shared" si="42"/>
        <v>2510.25</v>
      </c>
    </row>
    <row r="171" spans="2:10" s="19" customFormat="1" ht="15.75" x14ac:dyDescent="0.25">
      <c r="B171" s="187" t="s">
        <v>514</v>
      </c>
      <c r="C171" s="104" t="s">
        <v>445</v>
      </c>
      <c r="D171" s="123" t="s">
        <v>445</v>
      </c>
      <c r="E171" s="114" t="s">
        <v>516</v>
      </c>
      <c r="F171" s="104" t="s">
        <v>116</v>
      </c>
      <c r="G171" s="108">
        <v>27</v>
      </c>
      <c r="H171" s="105">
        <v>115</v>
      </c>
      <c r="I171" s="110">
        <f t="shared" si="41"/>
        <v>146.05000000000001</v>
      </c>
      <c r="J171" s="188">
        <f t="shared" si="42"/>
        <v>3943.35</v>
      </c>
    </row>
    <row r="172" spans="2:10" s="19" customFormat="1" ht="31.5" x14ac:dyDescent="0.25">
      <c r="B172" s="187" t="s">
        <v>517</v>
      </c>
      <c r="C172" s="104" t="s">
        <v>86</v>
      </c>
      <c r="D172" s="123" t="s">
        <v>260</v>
      </c>
      <c r="E172" s="114" t="s">
        <v>259</v>
      </c>
      <c r="F172" s="104" t="s">
        <v>116</v>
      </c>
      <c r="G172" s="108">
        <v>1</v>
      </c>
      <c r="H172" s="105">
        <v>1285.48</v>
      </c>
      <c r="I172" s="110">
        <f t="shared" si="41"/>
        <v>1632.56</v>
      </c>
      <c r="J172" s="188">
        <f t="shared" si="42"/>
        <v>1632.56</v>
      </c>
    </row>
    <row r="173" spans="2:10" ht="15.75" x14ac:dyDescent="0.25">
      <c r="B173" s="285" t="s">
        <v>97</v>
      </c>
      <c r="C173" s="286"/>
      <c r="D173" s="286"/>
      <c r="E173" s="286"/>
      <c r="F173" s="286"/>
      <c r="G173" s="286"/>
      <c r="H173" s="286"/>
      <c r="I173" s="286"/>
      <c r="J173" s="192">
        <f>ROUND(SUM(J153:J172),2)</f>
        <v>86038.45</v>
      </c>
    </row>
    <row r="174" spans="2:10" ht="15.75" x14ac:dyDescent="0.25">
      <c r="B174" s="299" t="s">
        <v>481</v>
      </c>
      <c r="C174" s="300"/>
      <c r="D174" s="300"/>
      <c r="E174" s="300"/>
      <c r="F174" s="300"/>
      <c r="G174" s="300"/>
      <c r="H174" s="300"/>
      <c r="I174" s="301"/>
      <c r="J174" s="259">
        <f>ROUND(SUM(J14,J18,J30,J39,J42,J48,J71,J108,J117,J124,J143,J151,J173),2)</f>
        <v>284062.09999999998</v>
      </c>
    </row>
    <row r="175" spans="2:10" ht="18.75" customHeight="1" x14ac:dyDescent="0.25">
      <c r="B175" s="231"/>
      <c r="C175" s="232"/>
      <c r="D175" s="232"/>
      <c r="E175" s="232"/>
      <c r="F175" s="232"/>
      <c r="G175" s="232"/>
      <c r="H175" s="232"/>
      <c r="I175" s="232"/>
      <c r="J175" s="233"/>
    </row>
    <row r="176" spans="2:10" x14ac:dyDescent="0.25">
      <c r="B176" s="189"/>
      <c r="C176" s="228"/>
      <c r="D176" s="228"/>
      <c r="E176" s="178" t="s">
        <v>155</v>
      </c>
      <c r="F176" s="228"/>
      <c r="G176" s="146"/>
      <c r="H176" s="145"/>
      <c r="I176" s="145"/>
      <c r="J176" s="193"/>
    </row>
    <row r="177" spans="2:10" x14ac:dyDescent="0.25">
      <c r="B177" s="189"/>
      <c r="C177" s="228"/>
      <c r="D177" s="228"/>
      <c r="E177" s="179" t="s">
        <v>156</v>
      </c>
      <c r="F177" s="228"/>
      <c r="G177" s="302"/>
      <c r="H177" s="302"/>
      <c r="I177" s="302"/>
      <c r="J177" s="303"/>
    </row>
    <row r="178" spans="2:10" ht="14.25" customHeight="1" x14ac:dyDescent="0.25">
      <c r="B178" s="306"/>
      <c r="C178" s="307"/>
      <c r="D178" s="307"/>
      <c r="E178" s="179" t="s">
        <v>157</v>
      </c>
      <c r="F178" s="293"/>
      <c r="G178" s="293"/>
      <c r="H178" s="293"/>
      <c r="I178" s="293"/>
      <c r="J178" s="229"/>
    </row>
    <row r="179" spans="2:10" ht="3" customHeight="1" x14ac:dyDescent="0.25">
      <c r="B179" s="304"/>
      <c r="C179" s="305"/>
      <c r="D179" s="305"/>
      <c r="E179" s="227"/>
      <c r="F179" s="293"/>
      <c r="G179" s="293"/>
      <c r="H179" s="293"/>
      <c r="I179" s="293"/>
      <c r="J179" s="229"/>
    </row>
    <row r="180" spans="2:10" ht="15.75" thickBot="1" x14ac:dyDescent="0.3">
      <c r="B180" s="289"/>
      <c r="C180" s="290"/>
      <c r="D180" s="290"/>
      <c r="E180" s="194"/>
      <c r="F180" s="291"/>
      <c r="G180" s="291"/>
      <c r="H180" s="291"/>
      <c r="I180" s="291"/>
      <c r="J180" s="292"/>
    </row>
    <row r="181" spans="2:10" ht="15.75" thickTop="1" x14ac:dyDescent="0.25">
      <c r="J181" s="15"/>
    </row>
  </sheetData>
  <mergeCells count="29">
    <mergeCell ref="B180:D180"/>
    <mergeCell ref="F180:J180"/>
    <mergeCell ref="F178:I178"/>
    <mergeCell ref="F179:I179"/>
    <mergeCell ref="B6:G6"/>
    <mergeCell ref="H6:I6"/>
    <mergeCell ref="B174:I174"/>
    <mergeCell ref="B143:I143"/>
    <mergeCell ref="B117:I117"/>
    <mergeCell ref="B173:I173"/>
    <mergeCell ref="G177:J177"/>
    <mergeCell ref="B108:I108"/>
    <mergeCell ref="B151:I151"/>
    <mergeCell ref="B124:I124"/>
    <mergeCell ref="B179:D179"/>
    <mergeCell ref="B178:D178"/>
    <mergeCell ref="B71:I71"/>
    <mergeCell ref="B30:I30"/>
    <mergeCell ref="B48:I48"/>
    <mergeCell ref="B42:I42"/>
    <mergeCell ref="B18:I18"/>
    <mergeCell ref="B39:I39"/>
    <mergeCell ref="B1:H1"/>
    <mergeCell ref="I1:J2"/>
    <mergeCell ref="H5:J5"/>
    <mergeCell ref="B5:G5"/>
    <mergeCell ref="B2:H2"/>
    <mergeCell ref="B3:J3"/>
    <mergeCell ref="B4:J4"/>
  </mergeCells>
  <phoneticPr fontId="13" type="noConversion"/>
  <printOptions horizontalCentered="1" verticalCentered="1"/>
  <pageMargins left="0.25" right="0.25" top="0.75" bottom="0.75" header="0.3" footer="0.3"/>
  <pageSetup paperSize="9" scale="67" fitToHeight="0" orientation="portrait" horizontalDpi="4294967293" verticalDpi="4294967293" r:id="rId1"/>
  <rowBreaks count="7" manualBreakCount="7">
    <brk id="34" min="1" max="9" man="1"/>
    <brk id="59" min="1" max="9" man="1"/>
    <brk id="81" min="1" max="9" man="1"/>
    <brk id="97" min="1" max="9" man="1"/>
    <brk id="120" min="1" max="9" man="1"/>
    <brk id="138" min="1" max="9" man="1"/>
    <brk id="163" min="1" max="9" man="1"/>
  </rowBreaks>
  <ignoredErrors>
    <ignoredError sqref="J46"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R36"/>
  <sheetViews>
    <sheetView view="pageBreakPreview" topLeftCell="A13" zoomScale="115" zoomScaleNormal="100" zoomScaleSheetLayoutView="115" workbookViewId="0">
      <selection activeCell="I10" sqref="I10"/>
    </sheetView>
  </sheetViews>
  <sheetFormatPr defaultRowHeight="15" x14ac:dyDescent="0.25"/>
  <cols>
    <col min="1" max="1" width="14.42578125" style="101" customWidth="1"/>
    <col min="2" max="2" width="13.7109375" style="101" bestFit="1" customWidth="1"/>
    <col min="3" max="3" width="55.5703125" style="1" customWidth="1"/>
    <col min="4" max="4" width="7" style="101" customWidth="1"/>
    <col min="5" max="5" width="10.140625" style="3" customWidth="1"/>
    <col min="6" max="6" width="11.7109375" style="1" customWidth="1"/>
    <col min="7" max="7" width="15.140625" style="1" customWidth="1"/>
    <col min="8" max="9" width="9.140625" style="1"/>
    <col min="10" max="11" width="23.42578125" style="1" customWidth="1"/>
    <col min="12" max="16384" width="9.140625" style="1"/>
  </cols>
  <sheetData>
    <row r="1" spans="1:18" s="8" customFormat="1" ht="48.75" customHeight="1" thickTop="1" x14ac:dyDescent="0.2">
      <c r="A1" s="267" t="s">
        <v>82</v>
      </c>
      <c r="B1" s="268"/>
      <c r="C1" s="268"/>
      <c r="D1" s="268"/>
      <c r="E1" s="268"/>
      <c r="F1" s="268"/>
      <c r="G1" s="270"/>
      <c r="H1" s="100"/>
      <c r="I1" s="100"/>
    </row>
    <row r="2" spans="1:18" ht="15.75" x14ac:dyDescent="0.25">
      <c r="A2" s="277" t="s">
        <v>104</v>
      </c>
      <c r="B2" s="278"/>
      <c r="C2" s="278"/>
      <c r="D2" s="278"/>
      <c r="E2" s="278"/>
      <c r="F2" s="278"/>
      <c r="G2" s="272"/>
      <c r="H2" s="11"/>
      <c r="I2" s="11"/>
      <c r="J2" s="11"/>
      <c r="K2" s="11"/>
      <c r="L2" s="11"/>
      <c r="M2" s="11"/>
      <c r="N2" s="11"/>
      <c r="O2" s="11"/>
      <c r="P2" s="11"/>
      <c r="Q2" s="11"/>
      <c r="R2" s="11"/>
    </row>
    <row r="3" spans="1:18" x14ac:dyDescent="0.25">
      <c r="A3" s="279" t="s">
        <v>162</v>
      </c>
      <c r="B3" s="280"/>
      <c r="C3" s="280"/>
      <c r="D3" s="280"/>
      <c r="E3" s="280"/>
      <c r="F3" s="280"/>
      <c r="G3" s="281"/>
      <c r="H3" s="11"/>
      <c r="I3" s="11"/>
      <c r="J3" s="11"/>
      <c r="K3" s="11"/>
      <c r="L3" s="11"/>
      <c r="M3" s="11"/>
      <c r="N3" s="11"/>
      <c r="O3" s="11"/>
      <c r="P3" s="11"/>
      <c r="Q3" s="11"/>
      <c r="R3" s="11"/>
    </row>
    <row r="4" spans="1:18" x14ac:dyDescent="0.25">
      <c r="A4" s="282" t="s">
        <v>324</v>
      </c>
      <c r="B4" s="283"/>
      <c r="C4" s="283"/>
      <c r="D4" s="283"/>
      <c r="E4" s="283"/>
      <c r="F4" s="283"/>
      <c r="G4" s="284"/>
      <c r="H4" s="11"/>
      <c r="I4" s="11"/>
      <c r="J4" s="11"/>
      <c r="K4" s="11"/>
      <c r="L4" s="11"/>
      <c r="M4" s="11"/>
      <c r="N4" s="11"/>
      <c r="O4" s="11"/>
      <c r="P4" s="11"/>
      <c r="Q4" s="11"/>
      <c r="R4" s="11"/>
    </row>
    <row r="5" spans="1:18" x14ac:dyDescent="0.25">
      <c r="A5" s="282" t="s">
        <v>321</v>
      </c>
      <c r="B5" s="283"/>
      <c r="C5" s="283"/>
      <c r="D5" s="283"/>
      <c r="E5" s="309"/>
      <c r="F5" s="297" t="s">
        <v>322</v>
      </c>
      <c r="G5" s="310"/>
      <c r="H5" s="11"/>
      <c r="I5" s="11"/>
      <c r="J5" s="11"/>
      <c r="K5" s="11"/>
      <c r="L5" s="11"/>
      <c r="M5" s="11"/>
      <c r="N5" s="11"/>
      <c r="O5" s="11"/>
      <c r="P5" s="11"/>
      <c r="Q5" s="11"/>
      <c r="R5" s="11"/>
    </row>
    <row r="6" spans="1:18" ht="15" customHeight="1" x14ac:dyDescent="0.25">
      <c r="A6" s="294" t="s">
        <v>164</v>
      </c>
      <c r="B6" s="295"/>
      <c r="C6" s="295"/>
      <c r="D6" s="295"/>
      <c r="E6" s="296"/>
      <c r="F6" s="262" t="s">
        <v>75</v>
      </c>
      <c r="G6" s="234">
        <f>'BDI '!E28</f>
        <v>0.27</v>
      </c>
      <c r="H6" s="11"/>
      <c r="I6" s="11"/>
      <c r="J6" s="11"/>
      <c r="K6" s="11"/>
      <c r="L6" s="11"/>
      <c r="M6" s="11"/>
      <c r="N6" s="11"/>
      <c r="O6" s="11"/>
      <c r="P6" s="11"/>
      <c r="Q6" s="11"/>
      <c r="R6" s="11"/>
    </row>
    <row r="7" spans="1:18" ht="31.5" x14ac:dyDescent="0.25">
      <c r="A7" s="183" t="s">
        <v>85</v>
      </c>
      <c r="B7" s="102" t="s">
        <v>13</v>
      </c>
      <c r="C7" s="102" t="s">
        <v>6</v>
      </c>
      <c r="D7" s="102" t="s">
        <v>7</v>
      </c>
      <c r="E7" s="102" t="s">
        <v>100</v>
      </c>
      <c r="F7" s="103" t="s">
        <v>84</v>
      </c>
      <c r="G7" s="184" t="s">
        <v>9</v>
      </c>
      <c r="I7" s="9"/>
    </row>
    <row r="8" spans="1:18" s="19" customFormat="1" ht="31.5" x14ac:dyDescent="0.25">
      <c r="A8" s="195" t="s">
        <v>101</v>
      </c>
      <c r="B8" s="116" t="s">
        <v>99</v>
      </c>
      <c r="C8" s="117" t="s">
        <v>167</v>
      </c>
      <c r="D8" s="102" t="s">
        <v>94</v>
      </c>
      <c r="E8" s="147">
        <v>1</v>
      </c>
      <c r="F8" s="115"/>
      <c r="G8" s="196">
        <f>SUM(G9:G9)*ROUND(1,2)</f>
        <v>0.14000000000000001</v>
      </c>
    </row>
    <row r="9" spans="1:18" ht="15.75" x14ac:dyDescent="0.25">
      <c r="A9" s="187" t="s">
        <v>88</v>
      </c>
      <c r="B9" s="104">
        <v>88316</v>
      </c>
      <c r="C9" s="107" t="s">
        <v>107</v>
      </c>
      <c r="D9" s="104" t="s">
        <v>90</v>
      </c>
      <c r="E9" s="148">
        <v>0.01</v>
      </c>
      <c r="F9" s="109">
        <v>14.11</v>
      </c>
      <c r="G9" s="197">
        <f>ROUND(E9*F9,2)</f>
        <v>0.14000000000000001</v>
      </c>
    </row>
    <row r="10" spans="1:18" ht="15.75" x14ac:dyDescent="0.25">
      <c r="A10" s="195" t="s">
        <v>101</v>
      </c>
      <c r="B10" s="116" t="s">
        <v>434</v>
      </c>
      <c r="C10" s="117" t="s">
        <v>448</v>
      </c>
      <c r="D10" s="102" t="s">
        <v>96</v>
      </c>
      <c r="E10" s="147">
        <v>1</v>
      </c>
      <c r="F10" s="115"/>
      <c r="G10" s="196">
        <f>SUM(G11:G13)*ROUND(1,2)</f>
        <v>68.44</v>
      </c>
    </row>
    <row r="11" spans="1:18" ht="15.75" x14ac:dyDescent="0.25">
      <c r="A11" s="187" t="s">
        <v>88</v>
      </c>
      <c r="B11" s="106">
        <v>88309</v>
      </c>
      <c r="C11" s="107" t="s">
        <v>444</v>
      </c>
      <c r="D11" s="104" t="s">
        <v>90</v>
      </c>
      <c r="E11" s="148">
        <v>0.25</v>
      </c>
      <c r="F11" s="109">
        <v>19.64</v>
      </c>
      <c r="G11" s="197">
        <f>ROUND(E11*F11,2)</f>
        <v>4.91</v>
      </c>
    </row>
    <row r="12" spans="1:18" ht="15.75" x14ac:dyDescent="0.25">
      <c r="A12" s="187" t="s">
        <v>88</v>
      </c>
      <c r="B12" s="106">
        <v>88316</v>
      </c>
      <c r="C12" s="107" t="s">
        <v>107</v>
      </c>
      <c r="D12" s="104" t="s">
        <v>90</v>
      </c>
      <c r="E12" s="148">
        <v>0.25</v>
      </c>
      <c r="F12" s="109">
        <v>14.11</v>
      </c>
      <c r="G12" s="197">
        <f t="shared" ref="G12:G13" si="0">ROUND(E12*F12,2)</f>
        <v>3.53</v>
      </c>
    </row>
    <row r="13" spans="1:18" ht="16.5" customHeight="1" x14ac:dyDescent="0.25">
      <c r="A13" s="187" t="s">
        <v>445</v>
      </c>
      <c r="B13" s="106" t="s">
        <v>446</v>
      </c>
      <c r="C13" s="107" t="s">
        <v>447</v>
      </c>
      <c r="D13" s="104" t="s">
        <v>96</v>
      </c>
      <c r="E13" s="148">
        <v>1</v>
      </c>
      <c r="F13" s="109">
        <v>60</v>
      </c>
      <c r="G13" s="197">
        <f t="shared" si="0"/>
        <v>60</v>
      </c>
    </row>
    <row r="14" spans="1:18" ht="31.5" x14ac:dyDescent="0.25">
      <c r="A14" s="195" t="s">
        <v>101</v>
      </c>
      <c r="B14" s="116" t="s">
        <v>435</v>
      </c>
      <c r="C14" s="117" t="s">
        <v>496</v>
      </c>
      <c r="D14" s="102" t="s">
        <v>96</v>
      </c>
      <c r="E14" s="147">
        <v>1</v>
      </c>
      <c r="F14" s="115"/>
      <c r="G14" s="196">
        <f>SUM(G15:G17)*ROUND(1,2)</f>
        <v>1818.9399999999998</v>
      </c>
    </row>
    <row r="15" spans="1:18" ht="31.5" x14ac:dyDescent="0.25">
      <c r="A15" s="187" t="s">
        <v>445</v>
      </c>
      <c r="B15" s="265" t="s">
        <v>494</v>
      </c>
      <c r="C15" s="107" t="s">
        <v>497</v>
      </c>
      <c r="D15" s="104" t="s">
        <v>116</v>
      </c>
      <c r="E15" s="148">
        <v>1</v>
      </c>
      <c r="F15" s="109">
        <v>1800</v>
      </c>
      <c r="G15" s="197">
        <f>ROUND(E15*F15,2)</f>
        <v>1800</v>
      </c>
    </row>
    <row r="16" spans="1:18" ht="15.75" x14ac:dyDescent="0.25">
      <c r="A16" s="187" t="s">
        <v>88</v>
      </c>
      <c r="B16" s="106">
        <v>88316</v>
      </c>
      <c r="C16" s="107" t="s">
        <v>107</v>
      </c>
      <c r="D16" s="104" t="s">
        <v>90</v>
      </c>
      <c r="E16" s="148">
        <v>1</v>
      </c>
      <c r="F16" s="109">
        <v>14.11</v>
      </c>
      <c r="G16" s="197">
        <f t="shared" ref="G16:G17" si="1">ROUND(E16*F16,2)</f>
        <v>14.11</v>
      </c>
    </row>
    <row r="17" spans="1:7" ht="16.5" customHeight="1" x14ac:dyDescent="0.25">
      <c r="A17" s="187" t="s">
        <v>88</v>
      </c>
      <c r="B17" s="106">
        <v>88267</v>
      </c>
      <c r="C17" s="107" t="s">
        <v>495</v>
      </c>
      <c r="D17" s="104" t="s">
        <v>90</v>
      </c>
      <c r="E17" s="148">
        <v>0.25</v>
      </c>
      <c r="F17" s="109">
        <v>19.3</v>
      </c>
      <c r="G17" s="197">
        <f t="shared" si="1"/>
        <v>4.83</v>
      </c>
    </row>
    <row r="18" spans="1:7" ht="31.5" x14ac:dyDescent="0.25">
      <c r="A18" s="195" t="s">
        <v>101</v>
      </c>
      <c r="B18" s="116" t="s">
        <v>438</v>
      </c>
      <c r="C18" s="117" t="s">
        <v>491</v>
      </c>
      <c r="D18" s="102" t="s">
        <v>94</v>
      </c>
      <c r="E18" s="147">
        <v>1</v>
      </c>
      <c r="F18" s="115"/>
      <c r="G18" s="196">
        <f>SUM(G19:G22)*ROUND(1,2)</f>
        <v>14.29</v>
      </c>
    </row>
    <row r="19" spans="1:7" ht="15.75" x14ac:dyDescent="0.25">
      <c r="A19" s="187" t="s">
        <v>86</v>
      </c>
      <c r="B19" s="264" t="s">
        <v>484</v>
      </c>
      <c r="C19" s="107" t="s">
        <v>482</v>
      </c>
      <c r="D19" s="104" t="s">
        <v>130</v>
      </c>
      <c r="E19" s="148">
        <v>0.21</v>
      </c>
      <c r="F19" s="109">
        <v>18.88</v>
      </c>
      <c r="G19" s="197">
        <f>ROUND(E19*F19,2)</f>
        <v>3.96</v>
      </c>
    </row>
    <row r="20" spans="1:7" ht="14.25" customHeight="1" x14ac:dyDescent="0.25">
      <c r="A20" s="187" t="s">
        <v>86</v>
      </c>
      <c r="B20" s="264" t="s">
        <v>485</v>
      </c>
      <c r="C20" s="107" t="s">
        <v>483</v>
      </c>
      <c r="D20" s="104" t="s">
        <v>90</v>
      </c>
      <c r="E20" s="266">
        <v>0.12643670000000001</v>
      </c>
      <c r="F20" s="109">
        <v>15.71</v>
      </c>
      <c r="G20" s="197">
        <f>ROUND(E20*F20,2)</f>
        <v>1.99</v>
      </c>
    </row>
    <row r="21" spans="1:7" ht="15.75" x14ac:dyDescent="0.25">
      <c r="A21" s="187" t="s">
        <v>86</v>
      </c>
      <c r="B21" s="264" t="s">
        <v>486</v>
      </c>
      <c r="C21" s="107" t="s">
        <v>487</v>
      </c>
      <c r="D21" s="104" t="s">
        <v>90</v>
      </c>
      <c r="E21" s="266">
        <v>0.25287349999999997</v>
      </c>
      <c r="F21" s="109">
        <v>23.08</v>
      </c>
      <c r="G21" s="197">
        <f t="shared" ref="G21:G22" si="2">ROUND(E21*F21,2)</f>
        <v>5.84</v>
      </c>
    </row>
    <row r="22" spans="1:7" ht="16.5" customHeight="1" x14ac:dyDescent="0.25">
      <c r="A22" s="187" t="s">
        <v>445</v>
      </c>
      <c r="B22" s="265" t="s">
        <v>488</v>
      </c>
      <c r="C22" s="107" t="s">
        <v>489</v>
      </c>
      <c r="D22" s="104" t="s">
        <v>130</v>
      </c>
      <c r="E22" s="148">
        <v>1</v>
      </c>
      <c r="F22" s="109">
        <v>2.5</v>
      </c>
      <c r="G22" s="197">
        <f t="shared" si="2"/>
        <v>2.5</v>
      </c>
    </row>
    <row r="23" spans="1:7" s="19" customFormat="1" ht="31.5" x14ac:dyDescent="0.25">
      <c r="A23" s="195" t="s">
        <v>101</v>
      </c>
      <c r="B23" s="116" t="s">
        <v>490</v>
      </c>
      <c r="C23" s="255" t="s">
        <v>456</v>
      </c>
      <c r="D23" s="102" t="s">
        <v>116</v>
      </c>
      <c r="E23" s="147">
        <v>1</v>
      </c>
      <c r="F23" s="115"/>
      <c r="G23" s="196">
        <f>SUM(G24:G26)*ROUND(1,2)</f>
        <v>29.78</v>
      </c>
    </row>
    <row r="24" spans="1:7" ht="15.75" x14ac:dyDescent="0.25">
      <c r="A24" s="187" t="s">
        <v>445</v>
      </c>
      <c r="B24" s="158" t="s">
        <v>454</v>
      </c>
      <c r="C24" s="107" t="s">
        <v>453</v>
      </c>
      <c r="D24" s="44" t="s">
        <v>116</v>
      </c>
      <c r="E24" s="148">
        <v>1</v>
      </c>
      <c r="F24" s="109">
        <v>25</v>
      </c>
      <c r="G24" s="197">
        <f>ROUND(E24*F24,2)</f>
        <v>25</v>
      </c>
    </row>
    <row r="25" spans="1:7" ht="15.75" x14ac:dyDescent="0.25">
      <c r="A25" s="187" t="s">
        <v>88</v>
      </c>
      <c r="B25" s="158" t="s">
        <v>457</v>
      </c>
      <c r="C25" s="107" t="s">
        <v>107</v>
      </c>
      <c r="D25" s="44" t="s">
        <v>90</v>
      </c>
      <c r="E25" s="148">
        <v>0.2</v>
      </c>
      <c r="F25" s="109">
        <v>14.11</v>
      </c>
      <c r="G25" s="197">
        <f>ROUND(E25*F25,2)</f>
        <v>2.82</v>
      </c>
    </row>
    <row r="26" spans="1:7" ht="15.75" x14ac:dyDescent="0.25">
      <c r="A26" s="187" t="s">
        <v>88</v>
      </c>
      <c r="B26" s="104">
        <v>88309</v>
      </c>
      <c r="C26" s="107" t="s">
        <v>444</v>
      </c>
      <c r="D26" s="44" t="s">
        <v>90</v>
      </c>
      <c r="E26" s="148">
        <v>0.1</v>
      </c>
      <c r="F26" s="109">
        <v>19.64</v>
      </c>
      <c r="G26" s="197">
        <f t="shared" ref="G26" si="3">ROUND(E26*F26,2)</f>
        <v>1.96</v>
      </c>
    </row>
    <row r="27" spans="1:7" s="19" customFormat="1" ht="31.5" x14ac:dyDescent="0.25">
      <c r="A27" s="195" t="s">
        <v>101</v>
      </c>
      <c r="B27" s="116" t="s">
        <v>493</v>
      </c>
      <c r="C27" s="255" t="s">
        <v>458</v>
      </c>
      <c r="D27" s="102" t="s">
        <v>116</v>
      </c>
      <c r="E27" s="147">
        <v>1</v>
      </c>
      <c r="F27" s="115"/>
      <c r="G27" s="196">
        <f>SUM(G28:G30)*ROUND(1,2)</f>
        <v>31.09</v>
      </c>
    </row>
    <row r="28" spans="1:7" ht="33" customHeight="1" x14ac:dyDescent="0.25">
      <c r="A28" s="187" t="s">
        <v>88</v>
      </c>
      <c r="B28" s="104">
        <v>96522</v>
      </c>
      <c r="C28" s="107" t="s">
        <v>109</v>
      </c>
      <c r="D28" s="44" t="s">
        <v>95</v>
      </c>
      <c r="E28" s="148">
        <v>3.5999999999999997E-2</v>
      </c>
      <c r="F28" s="109">
        <v>104.88</v>
      </c>
      <c r="G28" s="197">
        <f t="shared" ref="G28:G29" si="4">ROUND(E28*F28,2)</f>
        <v>3.78</v>
      </c>
    </row>
    <row r="29" spans="1:7" ht="47.25" x14ac:dyDescent="0.25">
      <c r="A29" s="187" t="s">
        <v>88</v>
      </c>
      <c r="B29" s="104">
        <v>94965</v>
      </c>
      <c r="C29" s="111" t="s">
        <v>425</v>
      </c>
      <c r="D29" s="44" t="s">
        <v>95</v>
      </c>
      <c r="E29" s="148">
        <v>2.1000000000000001E-2</v>
      </c>
      <c r="F29" s="109">
        <v>347.93</v>
      </c>
      <c r="G29" s="197">
        <f t="shared" si="4"/>
        <v>7.31</v>
      </c>
    </row>
    <row r="30" spans="1:7" ht="15.75" x14ac:dyDescent="0.25">
      <c r="A30" s="187" t="s">
        <v>445</v>
      </c>
      <c r="B30" s="158" t="s">
        <v>455</v>
      </c>
      <c r="C30" s="107" t="s">
        <v>452</v>
      </c>
      <c r="D30" s="44" t="s">
        <v>116</v>
      </c>
      <c r="E30" s="148">
        <v>1</v>
      </c>
      <c r="F30" s="109">
        <v>20</v>
      </c>
      <c r="G30" s="197">
        <f t="shared" ref="G30" si="5">ROUND(E30*F30,2)</f>
        <v>20</v>
      </c>
    </row>
    <row r="31" spans="1:7" ht="15.75" x14ac:dyDescent="0.25">
      <c r="A31" s="249"/>
      <c r="B31" s="250"/>
      <c r="C31" s="251"/>
      <c r="D31" s="250"/>
      <c r="E31" s="252"/>
      <c r="F31" s="253"/>
      <c r="G31" s="254"/>
    </row>
    <row r="32" spans="1:7" ht="15.75" x14ac:dyDescent="0.25">
      <c r="A32" s="249"/>
      <c r="B32" s="250"/>
      <c r="C32" s="251"/>
      <c r="D32" s="250"/>
      <c r="E32" s="252"/>
      <c r="F32" s="253"/>
      <c r="G32" s="254"/>
    </row>
    <row r="33" spans="1:11" ht="15.75" x14ac:dyDescent="0.25">
      <c r="A33" s="198"/>
      <c r="B33" s="170"/>
      <c r="C33" s="178" t="s">
        <v>155</v>
      </c>
      <c r="D33" s="176"/>
      <c r="E33" s="293"/>
      <c r="F33" s="293"/>
      <c r="G33" s="308"/>
      <c r="H33" s="170"/>
      <c r="I33" s="170"/>
      <c r="J33" s="169"/>
    </row>
    <row r="34" spans="1:11" ht="15.75" x14ac:dyDescent="0.25">
      <c r="A34" s="199"/>
      <c r="B34" s="171"/>
      <c r="C34" s="179" t="s">
        <v>156</v>
      </c>
      <c r="D34" s="177"/>
      <c r="E34" s="293"/>
      <c r="F34" s="293"/>
      <c r="G34" s="308"/>
      <c r="H34" s="170"/>
      <c r="I34" s="170"/>
      <c r="J34" s="169"/>
    </row>
    <row r="35" spans="1:11" ht="16.5" thickBot="1" x14ac:dyDescent="0.3">
      <c r="A35" s="200"/>
      <c r="B35" s="201"/>
      <c r="C35" s="202" t="s">
        <v>157</v>
      </c>
      <c r="D35" s="203"/>
      <c r="E35" s="263"/>
      <c r="F35" s="204"/>
      <c r="G35" s="205"/>
      <c r="H35" s="119"/>
      <c r="I35" s="119"/>
      <c r="J35" s="119"/>
      <c r="K35" s="172"/>
    </row>
    <row r="36" spans="1:11" ht="15.75" thickTop="1" x14ac:dyDescent="0.25">
      <c r="E36" s="173"/>
      <c r="F36" s="172"/>
      <c r="G36" s="172"/>
      <c r="H36" s="172"/>
      <c r="I36" s="172"/>
      <c r="J36" s="172"/>
      <c r="K36" s="172"/>
    </row>
  </sheetData>
  <mergeCells count="10">
    <mergeCell ref="E34:G34"/>
    <mergeCell ref="E33:G33"/>
    <mergeCell ref="A5:E5"/>
    <mergeCell ref="F5:G5"/>
    <mergeCell ref="A6:E6"/>
    <mergeCell ref="A1:F1"/>
    <mergeCell ref="G1:G2"/>
    <mergeCell ref="A2:F2"/>
    <mergeCell ref="A3:G3"/>
    <mergeCell ref="A4:G4"/>
  </mergeCells>
  <phoneticPr fontId="13" type="noConversion"/>
  <printOptions horizontalCentered="1" verticalCentered="1"/>
  <pageMargins left="0.25" right="0.25" top="0.75" bottom="0.75" header="0.3" footer="0.3"/>
  <pageSetup paperSize="9" scale="79" fitToHeight="0" orientation="portrait" r:id="rId1"/>
  <ignoredErrors>
    <ignoredError sqref="G14 G23 G27 G18 G9:G10" formula="1"/>
    <ignoredError sqref="B24:B25 B30 B22 B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8"/>
  <sheetViews>
    <sheetView view="pageBreakPreview" topLeftCell="A10" zoomScale="115" zoomScaleNormal="145" zoomScaleSheetLayoutView="115" workbookViewId="0">
      <selection activeCell="C27" sqref="C27:C28"/>
    </sheetView>
  </sheetViews>
  <sheetFormatPr defaultColWidth="11.42578125" defaultRowHeight="12.75" x14ac:dyDescent="0.2"/>
  <cols>
    <col min="1" max="1" width="27.5703125" style="159" customWidth="1"/>
    <col min="2" max="2" width="26.5703125" style="159" customWidth="1"/>
    <col min="3" max="3" width="43.28515625" style="159" customWidth="1"/>
    <col min="4" max="4" width="15" style="159" customWidth="1"/>
    <col min="5" max="5" width="0" style="159" hidden="1" customWidth="1"/>
    <col min="6" max="250" width="11.42578125" style="159"/>
    <col min="251" max="251" width="27.5703125" style="159" customWidth="1"/>
    <col min="252" max="252" width="26.5703125" style="159" customWidth="1"/>
    <col min="253" max="253" width="40.140625" style="159" customWidth="1"/>
    <col min="254" max="254" width="15" style="159" customWidth="1"/>
    <col min="255" max="506" width="11.42578125" style="159"/>
    <col min="507" max="507" width="27.5703125" style="159" customWidth="1"/>
    <col min="508" max="508" width="26.5703125" style="159" customWidth="1"/>
    <col min="509" max="509" width="40.140625" style="159" customWidth="1"/>
    <col min="510" max="510" width="15" style="159" customWidth="1"/>
    <col min="511" max="762" width="11.42578125" style="159"/>
    <col min="763" max="763" width="27.5703125" style="159" customWidth="1"/>
    <col min="764" max="764" width="26.5703125" style="159" customWidth="1"/>
    <col min="765" max="765" width="40.140625" style="159" customWidth="1"/>
    <col min="766" max="766" width="15" style="159" customWidth="1"/>
    <col min="767" max="1018" width="11.42578125" style="159"/>
    <col min="1019" max="1019" width="27.5703125" style="159" customWidth="1"/>
    <col min="1020" max="1020" width="26.5703125" style="159" customWidth="1"/>
    <col min="1021" max="1021" width="40.140625" style="159" customWidth="1"/>
    <col min="1022" max="1022" width="15" style="159" customWidth="1"/>
    <col min="1023" max="1274" width="11.42578125" style="159"/>
    <col min="1275" max="1275" width="27.5703125" style="159" customWidth="1"/>
    <col min="1276" max="1276" width="26.5703125" style="159" customWidth="1"/>
    <col min="1277" max="1277" width="40.140625" style="159" customWidth="1"/>
    <col min="1278" max="1278" width="15" style="159" customWidth="1"/>
    <col min="1279" max="1530" width="11.42578125" style="159"/>
    <col min="1531" max="1531" width="27.5703125" style="159" customWidth="1"/>
    <col min="1532" max="1532" width="26.5703125" style="159" customWidth="1"/>
    <col min="1533" max="1533" width="40.140625" style="159" customWidth="1"/>
    <col min="1534" max="1534" width="15" style="159" customWidth="1"/>
    <col min="1535" max="1786" width="11.42578125" style="159"/>
    <col min="1787" max="1787" width="27.5703125" style="159" customWidth="1"/>
    <col min="1788" max="1788" width="26.5703125" style="159" customWidth="1"/>
    <col min="1789" max="1789" width="40.140625" style="159" customWidth="1"/>
    <col min="1790" max="1790" width="15" style="159" customWidth="1"/>
    <col min="1791" max="2042" width="11.42578125" style="159"/>
    <col min="2043" max="2043" width="27.5703125" style="159" customWidth="1"/>
    <col min="2044" max="2044" width="26.5703125" style="159" customWidth="1"/>
    <col min="2045" max="2045" width="40.140625" style="159" customWidth="1"/>
    <col min="2046" max="2046" width="15" style="159" customWidth="1"/>
    <col min="2047" max="2298" width="11.42578125" style="159"/>
    <col min="2299" max="2299" width="27.5703125" style="159" customWidth="1"/>
    <col min="2300" max="2300" width="26.5703125" style="159" customWidth="1"/>
    <col min="2301" max="2301" width="40.140625" style="159" customWidth="1"/>
    <col min="2302" max="2302" width="15" style="159" customWidth="1"/>
    <col min="2303" max="2554" width="11.42578125" style="159"/>
    <col min="2555" max="2555" width="27.5703125" style="159" customWidth="1"/>
    <col min="2556" max="2556" width="26.5703125" style="159" customWidth="1"/>
    <col min="2557" max="2557" width="40.140625" style="159" customWidth="1"/>
    <col min="2558" max="2558" width="15" style="159" customWidth="1"/>
    <col min="2559" max="2810" width="11.42578125" style="159"/>
    <col min="2811" max="2811" width="27.5703125" style="159" customWidth="1"/>
    <col min="2812" max="2812" width="26.5703125" style="159" customWidth="1"/>
    <col min="2813" max="2813" width="40.140625" style="159" customWidth="1"/>
    <col min="2814" max="2814" width="15" style="159" customWidth="1"/>
    <col min="2815" max="3066" width="11.42578125" style="159"/>
    <col min="3067" max="3067" width="27.5703125" style="159" customWidth="1"/>
    <col min="3068" max="3068" width="26.5703125" style="159" customWidth="1"/>
    <col min="3069" max="3069" width="40.140625" style="159" customWidth="1"/>
    <col min="3070" max="3070" width="15" style="159" customWidth="1"/>
    <col min="3071" max="3322" width="11.42578125" style="159"/>
    <col min="3323" max="3323" width="27.5703125" style="159" customWidth="1"/>
    <col min="3324" max="3324" width="26.5703125" style="159" customWidth="1"/>
    <col min="3325" max="3325" width="40.140625" style="159" customWidth="1"/>
    <col min="3326" max="3326" width="15" style="159" customWidth="1"/>
    <col min="3327" max="3578" width="11.42578125" style="159"/>
    <col min="3579" max="3579" width="27.5703125" style="159" customWidth="1"/>
    <col min="3580" max="3580" width="26.5703125" style="159" customWidth="1"/>
    <col min="3581" max="3581" width="40.140625" style="159" customWidth="1"/>
    <col min="3582" max="3582" width="15" style="159" customWidth="1"/>
    <col min="3583" max="3834" width="11.42578125" style="159"/>
    <col min="3835" max="3835" width="27.5703125" style="159" customWidth="1"/>
    <col min="3836" max="3836" width="26.5703125" style="159" customWidth="1"/>
    <col min="3837" max="3837" width="40.140625" style="159" customWidth="1"/>
    <col min="3838" max="3838" width="15" style="159" customWidth="1"/>
    <col min="3839" max="4090" width="11.42578125" style="159"/>
    <col min="4091" max="4091" width="27.5703125" style="159" customWidth="1"/>
    <col min="4092" max="4092" width="26.5703125" style="159" customWidth="1"/>
    <col min="4093" max="4093" width="40.140625" style="159" customWidth="1"/>
    <col min="4094" max="4094" width="15" style="159" customWidth="1"/>
    <col min="4095" max="4346" width="11.42578125" style="159"/>
    <col min="4347" max="4347" width="27.5703125" style="159" customWidth="1"/>
    <col min="4348" max="4348" width="26.5703125" style="159" customWidth="1"/>
    <col min="4349" max="4349" width="40.140625" style="159" customWidth="1"/>
    <col min="4350" max="4350" width="15" style="159" customWidth="1"/>
    <col min="4351" max="4602" width="11.42578125" style="159"/>
    <col min="4603" max="4603" width="27.5703125" style="159" customWidth="1"/>
    <col min="4604" max="4604" width="26.5703125" style="159" customWidth="1"/>
    <col min="4605" max="4605" width="40.140625" style="159" customWidth="1"/>
    <col min="4606" max="4606" width="15" style="159" customWidth="1"/>
    <col min="4607" max="4858" width="11.42578125" style="159"/>
    <col min="4859" max="4859" width="27.5703125" style="159" customWidth="1"/>
    <col min="4860" max="4860" width="26.5703125" style="159" customWidth="1"/>
    <col min="4861" max="4861" width="40.140625" style="159" customWidth="1"/>
    <col min="4862" max="4862" width="15" style="159" customWidth="1"/>
    <col min="4863" max="5114" width="11.42578125" style="159"/>
    <col min="5115" max="5115" width="27.5703125" style="159" customWidth="1"/>
    <col min="5116" max="5116" width="26.5703125" style="159" customWidth="1"/>
    <col min="5117" max="5117" width="40.140625" style="159" customWidth="1"/>
    <col min="5118" max="5118" width="15" style="159" customWidth="1"/>
    <col min="5119" max="5370" width="11.42578125" style="159"/>
    <col min="5371" max="5371" width="27.5703125" style="159" customWidth="1"/>
    <col min="5372" max="5372" width="26.5703125" style="159" customWidth="1"/>
    <col min="5373" max="5373" width="40.140625" style="159" customWidth="1"/>
    <col min="5374" max="5374" width="15" style="159" customWidth="1"/>
    <col min="5375" max="5626" width="11.42578125" style="159"/>
    <col min="5627" max="5627" width="27.5703125" style="159" customWidth="1"/>
    <col min="5628" max="5628" width="26.5703125" style="159" customWidth="1"/>
    <col min="5629" max="5629" width="40.140625" style="159" customWidth="1"/>
    <col min="5630" max="5630" width="15" style="159" customWidth="1"/>
    <col min="5631" max="5882" width="11.42578125" style="159"/>
    <col min="5883" max="5883" width="27.5703125" style="159" customWidth="1"/>
    <col min="5884" max="5884" width="26.5703125" style="159" customWidth="1"/>
    <col min="5885" max="5885" width="40.140625" style="159" customWidth="1"/>
    <col min="5886" max="5886" width="15" style="159" customWidth="1"/>
    <col min="5887" max="6138" width="11.42578125" style="159"/>
    <col min="6139" max="6139" width="27.5703125" style="159" customWidth="1"/>
    <col min="6140" max="6140" width="26.5703125" style="159" customWidth="1"/>
    <col min="6141" max="6141" width="40.140625" style="159" customWidth="1"/>
    <col min="6142" max="6142" width="15" style="159" customWidth="1"/>
    <col min="6143" max="6394" width="11.42578125" style="159"/>
    <col min="6395" max="6395" width="27.5703125" style="159" customWidth="1"/>
    <col min="6396" max="6396" width="26.5703125" style="159" customWidth="1"/>
    <col min="6397" max="6397" width="40.140625" style="159" customWidth="1"/>
    <col min="6398" max="6398" width="15" style="159" customWidth="1"/>
    <col min="6399" max="6650" width="11.42578125" style="159"/>
    <col min="6651" max="6651" width="27.5703125" style="159" customWidth="1"/>
    <col min="6652" max="6652" width="26.5703125" style="159" customWidth="1"/>
    <col min="6653" max="6653" width="40.140625" style="159" customWidth="1"/>
    <col min="6654" max="6654" width="15" style="159" customWidth="1"/>
    <col min="6655" max="6906" width="11.42578125" style="159"/>
    <col min="6907" max="6907" width="27.5703125" style="159" customWidth="1"/>
    <col min="6908" max="6908" width="26.5703125" style="159" customWidth="1"/>
    <col min="6909" max="6909" width="40.140625" style="159" customWidth="1"/>
    <col min="6910" max="6910" width="15" style="159" customWidth="1"/>
    <col min="6911" max="7162" width="11.42578125" style="159"/>
    <col min="7163" max="7163" width="27.5703125" style="159" customWidth="1"/>
    <col min="7164" max="7164" width="26.5703125" style="159" customWidth="1"/>
    <col min="7165" max="7165" width="40.140625" style="159" customWidth="1"/>
    <col min="7166" max="7166" width="15" style="159" customWidth="1"/>
    <col min="7167" max="7418" width="11.42578125" style="159"/>
    <col min="7419" max="7419" width="27.5703125" style="159" customWidth="1"/>
    <col min="7420" max="7420" width="26.5703125" style="159" customWidth="1"/>
    <col min="7421" max="7421" width="40.140625" style="159" customWidth="1"/>
    <col min="7422" max="7422" width="15" style="159" customWidth="1"/>
    <col min="7423" max="7674" width="11.42578125" style="159"/>
    <col min="7675" max="7675" width="27.5703125" style="159" customWidth="1"/>
    <col min="7676" max="7676" width="26.5703125" style="159" customWidth="1"/>
    <col min="7677" max="7677" width="40.140625" style="159" customWidth="1"/>
    <col min="7678" max="7678" width="15" style="159" customWidth="1"/>
    <col min="7679" max="7930" width="11.42578125" style="159"/>
    <col min="7931" max="7931" width="27.5703125" style="159" customWidth="1"/>
    <col min="7932" max="7932" width="26.5703125" style="159" customWidth="1"/>
    <col min="7933" max="7933" width="40.140625" style="159" customWidth="1"/>
    <col min="7934" max="7934" width="15" style="159" customWidth="1"/>
    <col min="7935" max="8186" width="11.42578125" style="159"/>
    <col min="8187" max="8187" width="27.5703125" style="159" customWidth="1"/>
    <col min="8188" max="8188" width="26.5703125" style="159" customWidth="1"/>
    <col min="8189" max="8189" width="40.140625" style="159" customWidth="1"/>
    <col min="8190" max="8190" width="15" style="159" customWidth="1"/>
    <col min="8191" max="8442" width="11.42578125" style="159"/>
    <col min="8443" max="8443" width="27.5703125" style="159" customWidth="1"/>
    <col min="8444" max="8444" width="26.5703125" style="159" customWidth="1"/>
    <col min="8445" max="8445" width="40.140625" style="159" customWidth="1"/>
    <col min="8446" max="8446" width="15" style="159" customWidth="1"/>
    <col min="8447" max="8698" width="11.42578125" style="159"/>
    <col min="8699" max="8699" width="27.5703125" style="159" customWidth="1"/>
    <col min="8700" max="8700" width="26.5703125" style="159" customWidth="1"/>
    <col min="8701" max="8701" width="40.140625" style="159" customWidth="1"/>
    <col min="8702" max="8702" width="15" style="159" customWidth="1"/>
    <col min="8703" max="8954" width="11.42578125" style="159"/>
    <col min="8955" max="8955" width="27.5703125" style="159" customWidth="1"/>
    <col min="8956" max="8956" width="26.5703125" style="159" customWidth="1"/>
    <col min="8957" max="8957" width="40.140625" style="159" customWidth="1"/>
    <col min="8958" max="8958" width="15" style="159" customWidth="1"/>
    <col min="8959" max="9210" width="11.42578125" style="159"/>
    <col min="9211" max="9211" width="27.5703125" style="159" customWidth="1"/>
    <col min="9212" max="9212" width="26.5703125" style="159" customWidth="1"/>
    <col min="9213" max="9213" width="40.140625" style="159" customWidth="1"/>
    <col min="9214" max="9214" width="15" style="159" customWidth="1"/>
    <col min="9215" max="9466" width="11.42578125" style="159"/>
    <col min="9467" max="9467" width="27.5703125" style="159" customWidth="1"/>
    <col min="9468" max="9468" width="26.5703125" style="159" customWidth="1"/>
    <col min="9469" max="9469" width="40.140625" style="159" customWidth="1"/>
    <col min="9470" max="9470" width="15" style="159" customWidth="1"/>
    <col min="9471" max="9722" width="11.42578125" style="159"/>
    <col min="9723" max="9723" width="27.5703125" style="159" customWidth="1"/>
    <col min="9724" max="9724" width="26.5703125" style="159" customWidth="1"/>
    <col min="9725" max="9725" width="40.140625" style="159" customWidth="1"/>
    <col min="9726" max="9726" width="15" style="159" customWidth="1"/>
    <col min="9727" max="9978" width="11.42578125" style="159"/>
    <col min="9979" max="9979" width="27.5703125" style="159" customWidth="1"/>
    <col min="9980" max="9980" width="26.5703125" style="159" customWidth="1"/>
    <col min="9981" max="9981" width="40.140625" style="159" customWidth="1"/>
    <col min="9982" max="9982" width="15" style="159" customWidth="1"/>
    <col min="9983" max="10234" width="11.42578125" style="159"/>
    <col min="10235" max="10235" width="27.5703125" style="159" customWidth="1"/>
    <col min="10236" max="10236" width="26.5703125" style="159" customWidth="1"/>
    <col min="10237" max="10237" width="40.140625" style="159" customWidth="1"/>
    <col min="10238" max="10238" width="15" style="159" customWidth="1"/>
    <col min="10239" max="10490" width="11.42578125" style="159"/>
    <col min="10491" max="10491" width="27.5703125" style="159" customWidth="1"/>
    <col min="10492" max="10492" width="26.5703125" style="159" customWidth="1"/>
    <col min="10493" max="10493" width="40.140625" style="159" customWidth="1"/>
    <col min="10494" max="10494" width="15" style="159" customWidth="1"/>
    <col min="10495" max="10746" width="11.42578125" style="159"/>
    <col min="10747" max="10747" width="27.5703125" style="159" customWidth="1"/>
    <col min="10748" max="10748" width="26.5703125" style="159" customWidth="1"/>
    <col min="10749" max="10749" width="40.140625" style="159" customWidth="1"/>
    <col min="10750" max="10750" width="15" style="159" customWidth="1"/>
    <col min="10751" max="11002" width="11.42578125" style="159"/>
    <col min="11003" max="11003" width="27.5703125" style="159" customWidth="1"/>
    <col min="11004" max="11004" width="26.5703125" style="159" customWidth="1"/>
    <col min="11005" max="11005" width="40.140625" style="159" customWidth="1"/>
    <col min="11006" max="11006" width="15" style="159" customWidth="1"/>
    <col min="11007" max="11258" width="11.42578125" style="159"/>
    <col min="11259" max="11259" width="27.5703125" style="159" customWidth="1"/>
    <col min="11260" max="11260" width="26.5703125" style="159" customWidth="1"/>
    <col min="11261" max="11261" width="40.140625" style="159" customWidth="1"/>
    <col min="11262" max="11262" width="15" style="159" customWidth="1"/>
    <col min="11263" max="11514" width="11.42578125" style="159"/>
    <col min="11515" max="11515" width="27.5703125" style="159" customWidth="1"/>
    <col min="11516" max="11516" width="26.5703125" style="159" customWidth="1"/>
    <col min="11517" max="11517" width="40.140625" style="159" customWidth="1"/>
    <col min="11518" max="11518" width="15" style="159" customWidth="1"/>
    <col min="11519" max="11770" width="11.42578125" style="159"/>
    <col min="11771" max="11771" width="27.5703125" style="159" customWidth="1"/>
    <col min="11772" max="11772" width="26.5703125" style="159" customWidth="1"/>
    <col min="11773" max="11773" width="40.140625" style="159" customWidth="1"/>
    <col min="11774" max="11774" width="15" style="159" customWidth="1"/>
    <col min="11775" max="12026" width="11.42578125" style="159"/>
    <col min="12027" max="12027" width="27.5703125" style="159" customWidth="1"/>
    <col min="12028" max="12028" width="26.5703125" style="159" customWidth="1"/>
    <col min="12029" max="12029" width="40.140625" style="159" customWidth="1"/>
    <col min="12030" max="12030" width="15" style="159" customWidth="1"/>
    <col min="12031" max="12282" width="11.42578125" style="159"/>
    <col min="12283" max="12283" width="27.5703125" style="159" customWidth="1"/>
    <col min="12284" max="12284" width="26.5703125" style="159" customWidth="1"/>
    <col min="12285" max="12285" width="40.140625" style="159" customWidth="1"/>
    <col min="12286" max="12286" width="15" style="159" customWidth="1"/>
    <col min="12287" max="12538" width="11.42578125" style="159"/>
    <col min="12539" max="12539" width="27.5703125" style="159" customWidth="1"/>
    <col min="12540" max="12540" width="26.5703125" style="159" customWidth="1"/>
    <col min="12541" max="12541" width="40.140625" style="159" customWidth="1"/>
    <col min="12542" max="12542" width="15" style="159" customWidth="1"/>
    <col min="12543" max="12794" width="11.42578125" style="159"/>
    <col min="12795" max="12795" width="27.5703125" style="159" customWidth="1"/>
    <col min="12796" max="12796" width="26.5703125" style="159" customWidth="1"/>
    <col min="12797" max="12797" width="40.140625" style="159" customWidth="1"/>
    <col min="12798" max="12798" width="15" style="159" customWidth="1"/>
    <col min="12799" max="13050" width="11.42578125" style="159"/>
    <col min="13051" max="13051" width="27.5703125" style="159" customWidth="1"/>
    <col min="13052" max="13052" width="26.5703125" style="159" customWidth="1"/>
    <col min="13053" max="13053" width="40.140625" style="159" customWidth="1"/>
    <col min="13054" max="13054" width="15" style="159" customWidth="1"/>
    <col min="13055" max="13306" width="11.42578125" style="159"/>
    <col min="13307" max="13307" width="27.5703125" style="159" customWidth="1"/>
    <col min="13308" max="13308" width="26.5703125" style="159" customWidth="1"/>
    <col min="13309" max="13309" width="40.140625" style="159" customWidth="1"/>
    <col min="13310" max="13310" width="15" style="159" customWidth="1"/>
    <col min="13311" max="13562" width="11.42578125" style="159"/>
    <col min="13563" max="13563" width="27.5703125" style="159" customWidth="1"/>
    <col min="13564" max="13564" width="26.5703125" style="159" customWidth="1"/>
    <col min="13565" max="13565" width="40.140625" style="159" customWidth="1"/>
    <col min="13566" max="13566" width="15" style="159" customWidth="1"/>
    <col min="13567" max="13818" width="11.42578125" style="159"/>
    <col min="13819" max="13819" width="27.5703125" style="159" customWidth="1"/>
    <col min="13820" max="13820" width="26.5703125" style="159" customWidth="1"/>
    <col min="13821" max="13821" width="40.140625" style="159" customWidth="1"/>
    <col min="13822" max="13822" width="15" style="159" customWidth="1"/>
    <col min="13823" max="14074" width="11.42578125" style="159"/>
    <col min="14075" max="14075" width="27.5703125" style="159" customWidth="1"/>
    <col min="14076" max="14076" width="26.5703125" style="159" customWidth="1"/>
    <col min="14077" max="14077" width="40.140625" style="159" customWidth="1"/>
    <col min="14078" max="14078" width="15" style="159" customWidth="1"/>
    <col min="14079" max="14330" width="11.42578125" style="159"/>
    <col min="14331" max="14331" width="27.5703125" style="159" customWidth="1"/>
    <col min="14332" max="14332" width="26.5703125" style="159" customWidth="1"/>
    <col min="14333" max="14333" width="40.140625" style="159" customWidth="1"/>
    <col min="14334" max="14334" width="15" style="159" customWidth="1"/>
    <col min="14335" max="14586" width="11.42578125" style="159"/>
    <col min="14587" max="14587" width="27.5703125" style="159" customWidth="1"/>
    <col min="14588" max="14588" width="26.5703125" style="159" customWidth="1"/>
    <col min="14589" max="14589" width="40.140625" style="159" customWidth="1"/>
    <col min="14590" max="14590" width="15" style="159" customWidth="1"/>
    <col min="14591" max="14842" width="11.42578125" style="159"/>
    <col min="14843" max="14843" width="27.5703125" style="159" customWidth="1"/>
    <col min="14844" max="14844" width="26.5703125" style="159" customWidth="1"/>
    <col min="14845" max="14845" width="40.140625" style="159" customWidth="1"/>
    <col min="14846" max="14846" width="15" style="159" customWidth="1"/>
    <col min="14847" max="15098" width="11.42578125" style="159"/>
    <col min="15099" max="15099" width="27.5703125" style="159" customWidth="1"/>
    <col min="15100" max="15100" width="26.5703125" style="159" customWidth="1"/>
    <col min="15101" max="15101" width="40.140625" style="159" customWidth="1"/>
    <col min="15102" max="15102" width="15" style="159" customWidth="1"/>
    <col min="15103" max="15354" width="11.42578125" style="159"/>
    <col min="15355" max="15355" width="27.5703125" style="159" customWidth="1"/>
    <col min="15356" max="15356" width="26.5703125" style="159" customWidth="1"/>
    <col min="15357" max="15357" width="40.140625" style="159" customWidth="1"/>
    <col min="15358" max="15358" width="15" style="159" customWidth="1"/>
    <col min="15359" max="15610" width="11.42578125" style="159"/>
    <col min="15611" max="15611" width="27.5703125" style="159" customWidth="1"/>
    <col min="15612" max="15612" width="26.5703125" style="159" customWidth="1"/>
    <col min="15613" max="15613" width="40.140625" style="159" customWidth="1"/>
    <col min="15614" max="15614" width="15" style="159" customWidth="1"/>
    <col min="15615" max="15866" width="11.42578125" style="159"/>
    <col min="15867" max="15867" width="27.5703125" style="159" customWidth="1"/>
    <col min="15868" max="15868" width="26.5703125" style="159" customWidth="1"/>
    <col min="15869" max="15869" width="40.140625" style="159" customWidth="1"/>
    <col min="15870" max="15870" width="15" style="159" customWidth="1"/>
    <col min="15871" max="16122" width="11.42578125" style="159"/>
    <col min="16123" max="16123" width="27.5703125" style="159" customWidth="1"/>
    <col min="16124" max="16124" width="26.5703125" style="159" customWidth="1"/>
    <col min="16125" max="16125" width="40.140625" style="159" customWidth="1"/>
    <col min="16126" max="16126" width="15" style="159" customWidth="1"/>
    <col min="16127" max="16384" width="11.42578125" style="159"/>
  </cols>
  <sheetData>
    <row r="1" spans="1:4" s="1" customFormat="1" ht="70.5" customHeight="1" thickTop="1" x14ac:dyDescent="0.25">
      <c r="A1" s="333" t="s">
        <v>82</v>
      </c>
      <c r="B1" s="268"/>
      <c r="C1" s="268"/>
      <c r="D1" s="334"/>
    </row>
    <row r="2" spans="1:4" s="1" customFormat="1" ht="15.75" x14ac:dyDescent="0.25">
      <c r="A2" s="277" t="s">
        <v>152</v>
      </c>
      <c r="B2" s="278"/>
      <c r="C2" s="278"/>
      <c r="D2" s="335"/>
    </row>
    <row r="3" spans="1:4" s="1" customFormat="1" ht="15" x14ac:dyDescent="0.25">
      <c r="A3" s="279" t="s">
        <v>323</v>
      </c>
      <c r="B3" s="280"/>
      <c r="C3" s="280"/>
      <c r="D3" s="281"/>
    </row>
    <row r="4" spans="1:4" s="1" customFormat="1" ht="15" x14ac:dyDescent="0.25">
      <c r="A4" s="282" t="s">
        <v>163</v>
      </c>
      <c r="B4" s="283"/>
      <c r="C4" s="283"/>
      <c r="D4" s="284"/>
    </row>
    <row r="5" spans="1:4" s="1" customFormat="1" ht="15" x14ac:dyDescent="0.25">
      <c r="A5" s="282" t="s">
        <v>320</v>
      </c>
      <c r="B5" s="283"/>
      <c r="C5" s="283"/>
      <c r="D5" s="284"/>
    </row>
    <row r="6" spans="1:4" s="1" customFormat="1" ht="15" x14ac:dyDescent="0.25">
      <c r="A6" s="314" t="s">
        <v>164</v>
      </c>
      <c r="B6" s="315"/>
      <c r="C6" s="315"/>
      <c r="D6" s="316"/>
    </row>
    <row r="7" spans="1:4" ht="29.45" customHeight="1" x14ac:dyDescent="0.2">
      <c r="A7" s="331" t="s">
        <v>121</v>
      </c>
      <c r="B7" s="332"/>
      <c r="C7" s="332"/>
      <c r="D7" s="312"/>
    </row>
    <row r="8" spans="1:4" ht="14.65" customHeight="1" x14ac:dyDescent="0.2">
      <c r="A8" s="331" t="s">
        <v>122</v>
      </c>
      <c r="B8" s="311" t="s">
        <v>123</v>
      </c>
      <c r="C8" s="311" t="s">
        <v>332</v>
      </c>
      <c r="D8" s="312" t="s">
        <v>124</v>
      </c>
    </row>
    <row r="9" spans="1:4" ht="16.5" customHeight="1" x14ac:dyDescent="0.2">
      <c r="A9" s="331"/>
      <c r="B9" s="311"/>
      <c r="C9" s="311"/>
      <c r="D9" s="313"/>
    </row>
    <row r="10" spans="1:4" ht="15.75" x14ac:dyDescent="0.2">
      <c r="A10" s="206" t="s">
        <v>125</v>
      </c>
      <c r="B10" s="164" t="s">
        <v>126</v>
      </c>
      <c r="C10" s="165">
        <v>1</v>
      </c>
      <c r="D10" s="207"/>
    </row>
    <row r="11" spans="1:4" ht="30" x14ac:dyDescent="0.2">
      <c r="A11" s="206" t="s">
        <v>127</v>
      </c>
      <c r="B11" s="164" t="s">
        <v>128</v>
      </c>
      <c r="C11" s="165">
        <v>4.8899999999999999E-2</v>
      </c>
      <c r="D11" s="207" t="s">
        <v>126</v>
      </c>
    </row>
    <row r="12" spans="1:4" ht="15.75" x14ac:dyDescent="0.2">
      <c r="A12" s="206" t="s">
        <v>129</v>
      </c>
      <c r="B12" s="164" t="s">
        <v>130</v>
      </c>
      <c r="C12" s="165">
        <v>7.3999999999999996E-2</v>
      </c>
      <c r="D12" s="207" t="s">
        <v>126</v>
      </c>
    </row>
    <row r="13" spans="1:4" ht="30" x14ac:dyDescent="0.2">
      <c r="A13" s="206" t="s">
        <v>131</v>
      </c>
      <c r="B13" s="164" t="s">
        <v>132</v>
      </c>
      <c r="C13" s="165">
        <v>1.4E-3</v>
      </c>
      <c r="D13" s="207" t="s">
        <v>126</v>
      </c>
    </row>
    <row r="14" spans="1:4" ht="30" x14ac:dyDescent="0.2">
      <c r="A14" s="206" t="s">
        <v>133</v>
      </c>
      <c r="B14" s="166"/>
      <c r="C14" s="167">
        <f>C15+C16</f>
        <v>0.01</v>
      </c>
      <c r="D14" s="230" t="s">
        <v>126</v>
      </c>
    </row>
    <row r="15" spans="1:4" ht="30" x14ac:dyDescent="0.2">
      <c r="A15" s="206" t="s">
        <v>134</v>
      </c>
      <c r="B15" s="164" t="s">
        <v>135</v>
      </c>
      <c r="C15" s="258">
        <v>5.0000000000000001E-3</v>
      </c>
      <c r="D15" s="207" t="s">
        <v>126</v>
      </c>
    </row>
    <row r="16" spans="1:4" ht="15.75" x14ac:dyDescent="0.2">
      <c r="A16" s="206" t="s">
        <v>136</v>
      </c>
      <c r="B16" s="164" t="s">
        <v>137</v>
      </c>
      <c r="C16" s="258">
        <v>5.0000000000000001E-3</v>
      </c>
      <c r="D16" s="207" t="s">
        <v>126</v>
      </c>
    </row>
    <row r="17" spans="1:6" ht="15.75" x14ac:dyDescent="0.2">
      <c r="A17" s="206" t="s">
        <v>138</v>
      </c>
      <c r="B17" s="164" t="s">
        <v>69</v>
      </c>
      <c r="C17" s="167">
        <f>SUM(C18:C20)</f>
        <v>6.1499999999999999E-2</v>
      </c>
      <c r="D17" s="230" t="s">
        <v>139</v>
      </c>
    </row>
    <row r="18" spans="1:6" ht="15" x14ac:dyDescent="0.2">
      <c r="A18" s="206" t="s">
        <v>140</v>
      </c>
      <c r="B18" s="166" t="s">
        <v>140</v>
      </c>
      <c r="C18" s="165">
        <v>2.5000000000000001E-2</v>
      </c>
      <c r="D18" s="207" t="s">
        <v>139</v>
      </c>
    </row>
    <row r="19" spans="1:6" ht="15" x14ac:dyDescent="0.2">
      <c r="A19" s="206" t="s">
        <v>76</v>
      </c>
      <c r="B19" s="166" t="s">
        <v>76</v>
      </c>
      <c r="C19" s="165">
        <v>6.4999999999999997E-3</v>
      </c>
      <c r="D19" s="207" t="s">
        <v>139</v>
      </c>
    </row>
    <row r="20" spans="1:6" ht="15" x14ac:dyDescent="0.2">
      <c r="A20" s="206" t="s">
        <v>141</v>
      </c>
      <c r="B20" s="166" t="s">
        <v>141</v>
      </c>
      <c r="C20" s="165">
        <v>0.03</v>
      </c>
      <c r="D20" s="207" t="s">
        <v>139</v>
      </c>
    </row>
    <row r="21" spans="1:6" ht="15" x14ac:dyDescent="0.2">
      <c r="A21" s="206" t="s">
        <v>142</v>
      </c>
      <c r="B21" s="166" t="s">
        <v>143</v>
      </c>
      <c r="C21" s="165">
        <v>4.4999999999999998E-2</v>
      </c>
      <c r="D21" s="207" t="s">
        <v>139</v>
      </c>
    </row>
    <row r="22" spans="1:6" ht="17.100000000000001" customHeight="1" x14ac:dyDescent="0.2">
      <c r="A22" s="323"/>
      <c r="B22" s="324"/>
      <c r="C22" s="324"/>
      <c r="D22" s="325"/>
    </row>
    <row r="23" spans="1:6" ht="15" x14ac:dyDescent="0.2">
      <c r="A23" s="326" t="s">
        <v>144</v>
      </c>
      <c r="B23" s="327" t="s">
        <v>145</v>
      </c>
      <c r="C23" s="165" t="s">
        <v>146</v>
      </c>
      <c r="D23" s="208"/>
    </row>
    <row r="24" spans="1:6" ht="15" x14ac:dyDescent="0.2">
      <c r="A24" s="326"/>
      <c r="B24" s="327"/>
      <c r="C24" s="165" t="s">
        <v>147</v>
      </c>
      <c r="D24" s="208"/>
    </row>
    <row r="25" spans="1:6" ht="15" x14ac:dyDescent="0.2">
      <c r="A25" s="328"/>
      <c r="B25" s="168" t="s">
        <v>148</v>
      </c>
      <c r="C25" s="165">
        <f>(1+(C11+C14))*(1+C13)*(1+C12)-1</f>
        <v>0.13885076204000013</v>
      </c>
      <c r="D25" s="329"/>
    </row>
    <row r="26" spans="1:6" ht="15" x14ac:dyDescent="0.2">
      <c r="A26" s="328"/>
      <c r="B26" s="168" t="s">
        <v>149</v>
      </c>
      <c r="C26" s="165">
        <f>(1-(C17+C21))</f>
        <v>0.89349999999999996</v>
      </c>
      <c r="D26" s="329"/>
    </row>
    <row r="27" spans="1:6" x14ac:dyDescent="0.2">
      <c r="A27" s="328"/>
      <c r="B27" s="327" t="s">
        <v>145</v>
      </c>
      <c r="C27" s="330">
        <f>ROUND((1+C25)/C26-1,2)</f>
        <v>0.27</v>
      </c>
      <c r="D27" s="329"/>
    </row>
    <row r="28" spans="1:6" x14ac:dyDescent="0.2">
      <c r="A28" s="328"/>
      <c r="B28" s="327"/>
      <c r="C28" s="330"/>
      <c r="D28" s="329"/>
      <c r="E28" s="175">
        <f>C27</f>
        <v>0.27</v>
      </c>
    </row>
    <row r="29" spans="1:6" ht="17.100000000000001" customHeight="1" x14ac:dyDescent="0.2">
      <c r="A29" s="317" t="s">
        <v>150</v>
      </c>
      <c r="B29" s="318"/>
      <c r="C29" s="318"/>
      <c r="D29" s="319"/>
    </row>
    <row r="30" spans="1:6" ht="92.65" customHeight="1" x14ac:dyDescent="0.2">
      <c r="A30" s="320" t="s">
        <v>151</v>
      </c>
      <c r="B30" s="321"/>
      <c r="C30" s="321"/>
      <c r="D30" s="322"/>
    </row>
    <row r="31" spans="1:6" ht="15.75" x14ac:dyDescent="0.25">
      <c r="A31" s="209"/>
      <c r="B31" s="176"/>
      <c r="C31" s="178" t="s">
        <v>155</v>
      </c>
      <c r="D31" s="210"/>
      <c r="E31" s="170"/>
      <c r="F31" s="174"/>
    </row>
    <row r="32" spans="1:6" ht="15.75" x14ac:dyDescent="0.25">
      <c r="A32" s="211"/>
      <c r="B32" s="177"/>
      <c r="C32" s="179" t="s">
        <v>156</v>
      </c>
      <c r="D32" s="210"/>
      <c r="E32" s="170"/>
      <c r="F32" s="174"/>
    </row>
    <row r="33" spans="1:6" ht="13.5" x14ac:dyDescent="0.25">
      <c r="A33" s="211"/>
      <c r="B33" s="177"/>
      <c r="C33" s="179" t="s">
        <v>157</v>
      </c>
      <c r="D33" s="212"/>
      <c r="E33" s="119"/>
      <c r="F33" s="174"/>
    </row>
    <row r="34" spans="1:6" ht="15.75" thickBot="1" x14ac:dyDescent="0.25">
      <c r="A34" s="213"/>
      <c r="B34" s="214"/>
      <c r="C34" s="215"/>
      <c r="D34" s="216"/>
      <c r="E34" s="174"/>
      <c r="F34" s="174"/>
    </row>
    <row r="35" spans="1:6" ht="16.5" thickTop="1" x14ac:dyDescent="0.25">
      <c r="A35" s="162"/>
      <c r="B35" s="162"/>
      <c r="C35" s="161"/>
      <c r="D35" s="161"/>
    </row>
    <row r="36" spans="1:6" ht="15" x14ac:dyDescent="0.2">
      <c r="A36" s="160"/>
      <c r="B36" s="161"/>
      <c r="C36" s="161"/>
      <c r="D36" s="161"/>
    </row>
    <row r="37" spans="1:6" ht="15" x14ac:dyDescent="0.2">
      <c r="A37" s="160"/>
      <c r="B37" s="161"/>
      <c r="C37" s="161"/>
      <c r="D37" s="161"/>
    </row>
    <row r="38" spans="1:6" ht="15" x14ac:dyDescent="0.2">
      <c r="A38" s="160"/>
      <c r="B38" s="161"/>
      <c r="C38" s="161"/>
      <c r="D38" s="161"/>
    </row>
    <row r="39" spans="1:6" ht="15.75" x14ac:dyDescent="0.25">
      <c r="A39" s="162"/>
      <c r="B39" s="163"/>
    </row>
    <row r="40" spans="1:6" ht="15.75" x14ac:dyDescent="0.25">
      <c r="A40" s="162"/>
      <c r="B40" s="163"/>
    </row>
    <row r="41" spans="1:6" ht="15.75" x14ac:dyDescent="0.25">
      <c r="A41" s="162"/>
      <c r="B41" s="163"/>
    </row>
    <row r="42" spans="1:6" ht="15.75" x14ac:dyDescent="0.25">
      <c r="A42" s="162"/>
      <c r="B42" s="163"/>
    </row>
    <row r="45" spans="1:6" ht="15.75" x14ac:dyDescent="0.25">
      <c r="A45" s="162"/>
      <c r="B45" s="163"/>
    </row>
    <row r="46" spans="1:6" ht="15.75" x14ac:dyDescent="0.25">
      <c r="A46" s="162"/>
      <c r="B46" s="163"/>
    </row>
    <row r="47" spans="1:6" ht="15.75" x14ac:dyDescent="0.25">
      <c r="A47" s="162"/>
      <c r="B47" s="163"/>
    </row>
    <row r="48" spans="1:6" ht="15.75" x14ac:dyDescent="0.25">
      <c r="A48" s="162"/>
    </row>
  </sheetData>
  <sheetProtection selectLockedCells="1" selectUnlockedCells="1"/>
  <mergeCells count="20">
    <mergeCell ref="A1:D1"/>
    <mergeCell ref="A2:D2"/>
    <mergeCell ref="A3:D3"/>
    <mergeCell ref="A4:D4"/>
    <mergeCell ref="A5:D5"/>
    <mergeCell ref="C8:C9"/>
    <mergeCell ref="D8:D9"/>
    <mergeCell ref="A6:D6"/>
    <mergeCell ref="A29:D29"/>
    <mergeCell ref="A30:D30"/>
    <mergeCell ref="A22:D22"/>
    <mergeCell ref="A23:A24"/>
    <mergeCell ref="B23:B24"/>
    <mergeCell ref="A25:A28"/>
    <mergeCell ref="D25:D28"/>
    <mergeCell ref="B27:B28"/>
    <mergeCell ref="C27:C28"/>
    <mergeCell ref="A7:D7"/>
    <mergeCell ref="A8:A9"/>
    <mergeCell ref="B8:B9"/>
  </mergeCells>
  <printOptions horizontalCentered="1" verticalCentered="1"/>
  <pageMargins left="0.25" right="0.25" top="0.75" bottom="0.75" header="0.3" footer="0.3"/>
  <pageSetup paperSize="9" scale="89" firstPageNumber="0" fitToHeight="0" orientation="portrait" r:id="rId1"/>
  <ignoredErrors>
    <ignoredError sqref="C1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L45"/>
  <sheetViews>
    <sheetView tabSelected="1" view="pageBreakPreview" topLeftCell="A4" zoomScale="85" zoomScaleNormal="100" zoomScaleSheetLayoutView="85" workbookViewId="0">
      <selection activeCell="M19" sqref="M19"/>
    </sheetView>
  </sheetViews>
  <sheetFormatPr defaultRowHeight="15" x14ac:dyDescent="0.25"/>
  <cols>
    <col min="1" max="1" width="12.5703125" customWidth="1"/>
    <col min="2" max="2" width="45.28515625" customWidth="1"/>
    <col min="3" max="3" width="20.140625" customWidth="1"/>
    <col min="4" max="4" width="16.42578125" bestFit="1" customWidth="1"/>
    <col min="5" max="8" width="16.42578125" style="1" customWidth="1"/>
    <col min="9" max="9" width="14.140625" customWidth="1"/>
    <col min="10" max="10" width="13.28515625" bestFit="1" customWidth="1"/>
    <col min="11" max="11" width="7.5703125" customWidth="1"/>
  </cols>
  <sheetData>
    <row r="1" spans="1:12" ht="58.5" customHeight="1" thickTop="1" x14ac:dyDescent="0.25">
      <c r="A1" s="267" t="s">
        <v>82</v>
      </c>
      <c r="B1" s="268"/>
      <c r="C1" s="268"/>
      <c r="D1" s="268"/>
      <c r="E1" s="268"/>
      <c r="F1" s="268"/>
      <c r="G1" s="268"/>
      <c r="H1" s="268"/>
      <c r="I1" s="268"/>
      <c r="J1" s="268"/>
      <c r="K1" s="269"/>
      <c r="L1" s="270"/>
    </row>
    <row r="2" spans="1:12" ht="15.75" x14ac:dyDescent="0.25">
      <c r="A2" s="277" t="s">
        <v>15</v>
      </c>
      <c r="B2" s="278"/>
      <c r="C2" s="278"/>
      <c r="D2" s="278"/>
      <c r="E2" s="278"/>
      <c r="F2" s="278"/>
      <c r="G2" s="278"/>
      <c r="H2" s="278"/>
      <c r="I2" s="278"/>
      <c r="J2" s="278"/>
      <c r="K2" s="271"/>
      <c r="L2" s="272"/>
    </row>
    <row r="3" spans="1:12" x14ac:dyDescent="0.25">
      <c r="A3" s="279" t="s">
        <v>162</v>
      </c>
      <c r="B3" s="280"/>
      <c r="C3" s="280"/>
      <c r="D3" s="280"/>
      <c r="E3" s="280"/>
      <c r="F3" s="280"/>
      <c r="G3" s="280"/>
      <c r="H3" s="280"/>
      <c r="I3" s="280"/>
      <c r="J3" s="280"/>
      <c r="K3" s="280"/>
      <c r="L3" s="281"/>
    </row>
    <row r="4" spans="1:12" x14ac:dyDescent="0.25">
      <c r="A4" s="282" t="s">
        <v>163</v>
      </c>
      <c r="B4" s="283"/>
      <c r="C4" s="283"/>
      <c r="D4" s="283"/>
      <c r="E4" s="283"/>
      <c r="F4" s="283"/>
      <c r="G4" s="283"/>
      <c r="H4" s="283"/>
      <c r="I4" s="283"/>
      <c r="J4" s="283"/>
      <c r="K4" s="283"/>
      <c r="L4" s="284"/>
    </row>
    <row r="5" spans="1:12" x14ac:dyDescent="0.25">
      <c r="A5" s="275" t="s">
        <v>320</v>
      </c>
      <c r="B5" s="276"/>
      <c r="C5" s="276"/>
      <c r="D5" s="276"/>
      <c r="E5" s="276"/>
      <c r="F5" s="276"/>
      <c r="G5" s="276"/>
      <c r="H5" s="276"/>
      <c r="I5" s="276"/>
      <c r="J5" s="276"/>
      <c r="K5" s="364"/>
      <c r="L5" s="365"/>
    </row>
    <row r="6" spans="1:12" ht="12" customHeight="1" x14ac:dyDescent="0.25">
      <c r="A6" s="314" t="s">
        <v>164</v>
      </c>
      <c r="B6" s="315"/>
      <c r="C6" s="315"/>
      <c r="D6" s="315"/>
      <c r="E6" s="315"/>
      <c r="F6" s="315"/>
      <c r="G6" s="315"/>
      <c r="H6" s="315"/>
      <c r="I6" s="315"/>
      <c r="J6" s="315"/>
      <c r="K6" s="182" t="s">
        <v>75</v>
      </c>
      <c r="L6" s="235">
        <f>'BDI '!E28</f>
        <v>0.27</v>
      </c>
    </row>
    <row r="7" spans="1:12" s="1" customFormat="1" ht="36" customHeight="1" x14ac:dyDescent="0.25">
      <c r="A7" s="217" t="s">
        <v>5</v>
      </c>
      <c r="B7" s="124" t="s">
        <v>16</v>
      </c>
      <c r="C7" s="181" t="s">
        <v>17</v>
      </c>
      <c r="D7" s="181" t="s">
        <v>18</v>
      </c>
      <c r="E7" s="124" t="s">
        <v>19</v>
      </c>
      <c r="F7" s="124" t="s">
        <v>20</v>
      </c>
      <c r="G7" s="124" t="s">
        <v>325</v>
      </c>
      <c r="H7" s="124" t="s">
        <v>326</v>
      </c>
      <c r="I7" s="124" t="s">
        <v>327</v>
      </c>
      <c r="J7" s="124" t="s">
        <v>328</v>
      </c>
      <c r="K7" s="368" t="s">
        <v>12</v>
      </c>
      <c r="L7" s="369"/>
    </row>
    <row r="8" spans="1:12" ht="15" customHeight="1" x14ac:dyDescent="0.25">
      <c r="A8" s="340" t="s">
        <v>92</v>
      </c>
      <c r="B8" s="341" t="str">
        <f>'PLANILHA ORÇAMENTÁRIA'!E8</f>
        <v>SERVIÇOS PRELIMINARES / ADMINISTRAÇÃO LOCAL</v>
      </c>
      <c r="C8" s="125" t="s">
        <v>21</v>
      </c>
      <c r="D8" s="131">
        <f>D9/D35</f>
        <v>3.5041985537669407E-2</v>
      </c>
      <c r="E8" s="131">
        <v>0.25</v>
      </c>
      <c r="F8" s="131">
        <v>0.15</v>
      </c>
      <c r="G8" s="131">
        <v>0.15</v>
      </c>
      <c r="H8" s="131">
        <v>0.15</v>
      </c>
      <c r="I8" s="126">
        <v>0.15</v>
      </c>
      <c r="J8" s="126">
        <v>0.15</v>
      </c>
      <c r="K8" s="352">
        <f t="shared" ref="K8:K35" si="0">SUM(E8:J8)</f>
        <v>1</v>
      </c>
      <c r="L8" s="353"/>
    </row>
    <row r="9" spans="1:12" ht="15.75" x14ac:dyDescent="0.25">
      <c r="A9" s="340"/>
      <c r="B9" s="341"/>
      <c r="C9" s="127" t="s">
        <v>22</v>
      </c>
      <c r="D9" s="132">
        <f>'PLANILHA ORÇAMENTÁRIA'!J14</f>
        <v>9954.1</v>
      </c>
      <c r="E9" s="128">
        <f>E8*$D$9</f>
        <v>2488.5250000000001</v>
      </c>
      <c r="F9" s="128">
        <f t="shared" ref="F9:J9" si="1">F8*$D$9</f>
        <v>1493.115</v>
      </c>
      <c r="G9" s="128">
        <f t="shared" si="1"/>
        <v>1493.115</v>
      </c>
      <c r="H9" s="128">
        <f t="shared" si="1"/>
        <v>1493.115</v>
      </c>
      <c r="I9" s="128">
        <f t="shared" si="1"/>
        <v>1493.115</v>
      </c>
      <c r="J9" s="128">
        <f t="shared" si="1"/>
        <v>1493.115</v>
      </c>
      <c r="K9" s="354">
        <f t="shared" si="0"/>
        <v>9954.1</v>
      </c>
      <c r="L9" s="355"/>
    </row>
    <row r="10" spans="1:12" ht="15.75" x14ac:dyDescent="0.25">
      <c r="A10" s="340" t="s">
        <v>91</v>
      </c>
      <c r="B10" s="341" t="str">
        <f>'PLANILHA ORÇAMENTÁRIA'!E15</f>
        <v>EXECUÇÃO DE CANALETA E LIMPEZA GERAL</v>
      </c>
      <c r="C10" s="125" t="s">
        <v>21</v>
      </c>
      <c r="D10" s="131">
        <f>D11/D35</f>
        <v>1.9055692399654867E-2</v>
      </c>
      <c r="E10" s="131">
        <v>1</v>
      </c>
      <c r="F10" s="131"/>
      <c r="G10" s="131"/>
      <c r="H10" s="131"/>
      <c r="I10" s="126"/>
      <c r="J10" s="126"/>
      <c r="K10" s="356">
        <f t="shared" si="0"/>
        <v>1</v>
      </c>
      <c r="L10" s="357"/>
    </row>
    <row r="11" spans="1:12" ht="15.75" x14ac:dyDescent="0.25">
      <c r="A11" s="340"/>
      <c r="B11" s="341"/>
      <c r="C11" s="129" t="s">
        <v>22</v>
      </c>
      <c r="D11" s="132">
        <f>'PLANILHA ORÇAMENTÁRIA'!J18</f>
        <v>5413</v>
      </c>
      <c r="E11" s="128">
        <f t="shared" ref="E11:H11" si="2">E10*$D$11</f>
        <v>5413</v>
      </c>
      <c r="F11" s="128">
        <f t="shared" si="2"/>
        <v>0</v>
      </c>
      <c r="G11" s="128">
        <f t="shared" si="2"/>
        <v>0</v>
      </c>
      <c r="H11" s="128">
        <f t="shared" si="2"/>
        <v>0</v>
      </c>
      <c r="I11" s="128">
        <f>I10*$D$11</f>
        <v>0</v>
      </c>
      <c r="J11" s="128">
        <f t="shared" ref="J11" si="3">J10*$D$11</f>
        <v>0</v>
      </c>
      <c r="K11" s="358">
        <f t="shared" si="0"/>
        <v>5413</v>
      </c>
      <c r="L11" s="359"/>
    </row>
    <row r="12" spans="1:12" ht="15.75" x14ac:dyDescent="0.25">
      <c r="A12" s="340" t="s">
        <v>93</v>
      </c>
      <c r="B12" s="341" t="str">
        <f>'PLANILHA ORÇAMENTÁRIA'!E19</f>
        <v>FUNDAÇÃO (SAPATAS - ARRANQUE - BALDRAMES)</v>
      </c>
      <c r="C12" s="125" t="s">
        <v>21</v>
      </c>
      <c r="D12" s="131">
        <f>D13/D35</f>
        <v>5.0090983626467599E-2</v>
      </c>
      <c r="E12" s="131">
        <v>1</v>
      </c>
      <c r="F12" s="131"/>
      <c r="G12" s="131"/>
      <c r="H12" s="131"/>
      <c r="I12" s="126"/>
      <c r="J12" s="126"/>
      <c r="K12" s="336">
        <f t="shared" si="0"/>
        <v>1</v>
      </c>
      <c r="L12" s="337"/>
    </row>
    <row r="13" spans="1:12" ht="15.75" x14ac:dyDescent="0.25">
      <c r="A13" s="340"/>
      <c r="B13" s="341"/>
      <c r="C13" s="129" t="s">
        <v>22</v>
      </c>
      <c r="D13" s="132">
        <f>'PLANILHA ORÇAMENTÁRIA'!J30</f>
        <v>14228.95</v>
      </c>
      <c r="E13" s="128">
        <f t="shared" ref="E13:H13" si="4">E12*$D$13</f>
        <v>14228.95</v>
      </c>
      <c r="F13" s="128">
        <f t="shared" si="4"/>
        <v>0</v>
      </c>
      <c r="G13" s="128">
        <f t="shared" si="4"/>
        <v>0</v>
      </c>
      <c r="H13" s="128">
        <f t="shared" si="4"/>
        <v>0</v>
      </c>
      <c r="I13" s="128">
        <f>I12*$D$13</f>
        <v>0</v>
      </c>
      <c r="J13" s="128">
        <f t="shared" ref="J13" si="5">J12*$D$13</f>
        <v>0</v>
      </c>
      <c r="K13" s="360">
        <f t="shared" si="0"/>
        <v>14228.95</v>
      </c>
      <c r="L13" s="361"/>
    </row>
    <row r="14" spans="1:12" s="1" customFormat="1" ht="15.75" x14ac:dyDescent="0.25">
      <c r="A14" s="340" t="s">
        <v>102</v>
      </c>
      <c r="B14" s="341" t="str">
        <f>'PLANILHA ORÇAMENTÁRIA'!E31</f>
        <v>LAJES</v>
      </c>
      <c r="C14" s="125" t="s">
        <v>21</v>
      </c>
      <c r="D14" s="131">
        <f>D15/D35</f>
        <v>9.8436891088251474E-2</v>
      </c>
      <c r="E14" s="131"/>
      <c r="F14" s="131">
        <v>1</v>
      </c>
      <c r="G14" s="131"/>
      <c r="H14" s="131"/>
      <c r="I14" s="126"/>
      <c r="J14" s="126"/>
      <c r="K14" s="336">
        <f t="shared" si="0"/>
        <v>1</v>
      </c>
      <c r="L14" s="337"/>
    </row>
    <row r="15" spans="1:12" s="1" customFormat="1" ht="15.75" x14ac:dyDescent="0.25">
      <c r="A15" s="340"/>
      <c r="B15" s="341"/>
      <c r="C15" s="129" t="s">
        <v>22</v>
      </c>
      <c r="D15" s="132">
        <f>'PLANILHA ORÇAMENTÁRIA'!J39</f>
        <v>27962.19</v>
      </c>
      <c r="E15" s="128">
        <f t="shared" ref="E15:H15" si="6">E14*$D$15</f>
        <v>0</v>
      </c>
      <c r="F15" s="128">
        <f t="shared" si="6"/>
        <v>27962.19</v>
      </c>
      <c r="G15" s="128">
        <f t="shared" si="6"/>
        <v>0</v>
      </c>
      <c r="H15" s="128">
        <f t="shared" si="6"/>
        <v>0</v>
      </c>
      <c r="I15" s="128">
        <f>I14*$D$15</f>
        <v>0</v>
      </c>
      <c r="J15" s="128">
        <f t="shared" ref="J15" si="7">J14*$D$15</f>
        <v>0</v>
      </c>
      <c r="K15" s="338">
        <f t="shared" si="0"/>
        <v>27962.19</v>
      </c>
      <c r="L15" s="339"/>
    </row>
    <row r="16" spans="1:12" s="1" customFormat="1" ht="15.75" x14ac:dyDescent="0.25">
      <c r="A16" s="342" t="s">
        <v>103</v>
      </c>
      <c r="B16" s="343" t="str">
        <f>'PLANILHA ORÇAMENTÁRIA'!E40</f>
        <v>PISOS</v>
      </c>
      <c r="C16" s="236" t="s">
        <v>21</v>
      </c>
      <c r="D16" s="131">
        <f>D17/D35</f>
        <v>1.0637533130959744E-2</v>
      </c>
      <c r="E16" s="131">
        <v>1</v>
      </c>
      <c r="F16" s="131"/>
      <c r="G16" s="131"/>
      <c r="H16" s="131"/>
      <c r="I16" s="131"/>
      <c r="J16" s="131"/>
      <c r="K16" s="344">
        <f t="shared" si="0"/>
        <v>1</v>
      </c>
      <c r="L16" s="345"/>
    </row>
    <row r="17" spans="1:12" s="1" customFormat="1" ht="15.75" x14ac:dyDescent="0.25">
      <c r="A17" s="342"/>
      <c r="B17" s="343"/>
      <c r="C17" s="237" t="s">
        <v>22</v>
      </c>
      <c r="D17" s="132">
        <f>'PLANILHA ORÇAMENTÁRIA'!J42</f>
        <v>3021.72</v>
      </c>
      <c r="E17" s="132">
        <f t="shared" ref="E17:H17" si="8">E16*$D$17</f>
        <v>3021.72</v>
      </c>
      <c r="F17" s="132">
        <f t="shared" si="8"/>
        <v>0</v>
      </c>
      <c r="G17" s="132">
        <f t="shared" si="8"/>
        <v>0</v>
      </c>
      <c r="H17" s="132">
        <f t="shared" si="8"/>
        <v>0</v>
      </c>
      <c r="I17" s="132">
        <f>I16*$D$17</f>
        <v>0</v>
      </c>
      <c r="J17" s="132">
        <f>J16*$D$17</f>
        <v>0</v>
      </c>
      <c r="K17" s="346">
        <f t="shared" si="0"/>
        <v>3021.72</v>
      </c>
      <c r="L17" s="347"/>
    </row>
    <row r="18" spans="1:12" s="1" customFormat="1" ht="15.75" x14ac:dyDescent="0.25">
      <c r="A18" s="340" t="s">
        <v>106</v>
      </c>
      <c r="B18" s="341" t="str">
        <f>'PLANILHA ORÇAMENTÁRIA'!E43</f>
        <v>ALVENARIA</v>
      </c>
      <c r="C18" s="125" t="s">
        <v>21</v>
      </c>
      <c r="D18" s="131">
        <f>D19/D35</f>
        <v>7.6380516795447204E-2</v>
      </c>
      <c r="E18" s="131"/>
      <c r="F18" s="131">
        <v>0.5</v>
      </c>
      <c r="G18" s="131">
        <v>0.5</v>
      </c>
      <c r="H18" s="131"/>
      <c r="I18" s="126"/>
      <c r="J18" s="126"/>
      <c r="K18" s="336">
        <f t="shared" si="0"/>
        <v>1</v>
      </c>
      <c r="L18" s="337"/>
    </row>
    <row r="19" spans="1:12" s="1" customFormat="1" ht="15.75" x14ac:dyDescent="0.25">
      <c r="A19" s="340"/>
      <c r="B19" s="341"/>
      <c r="C19" s="129" t="s">
        <v>22</v>
      </c>
      <c r="D19" s="132">
        <f>'PLANILHA ORÇAMENTÁRIA'!J48</f>
        <v>21696.81</v>
      </c>
      <c r="E19" s="128">
        <f t="shared" ref="E19:H19" si="9">E18*$D$19</f>
        <v>0</v>
      </c>
      <c r="F19" s="128">
        <f t="shared" si="9"/>
        <v>10848.405000000001</v>
      </c>
      <c r="G19" s="128">
        <f t="shared" si="9"/>
        <v>10848.405000000001</v>
      </c>
      <c r="H19" s="128">
        <f t="shared" si="9"/>
        <v>0</v>
      </c>
      <c r="I19" s="128">
        <f>I18*$D$19</f>
        <v>0</v>
      </c>
      <c r="J19" s="128">
        <f>J18*$D$19</f>
        <v>0</v>
      </c>
      <c r="K19" s="338">
        <f t="shared" si="0"/>
        <v>21696.81</v>
      </c>
      <c r="L19" s="339"/>
    </row>
    <row r="20" spans="1:12" s="1" customFormat="1" ht="15.75" x14ac:dyDescent="0.25">
      <c r="A20" s="340" t="s">
        <v>117</v>
      </c>
      <c r="B20" s="341" t="str">
        <f>'PLANILHA ORÇAMENTÁRIA'!E49</f>
        <v>INSTALAÇÕES ELÉTRICAS</v>
      </c>
      <c r="C20" s="125" t="s">
        <v>21</v>
      </c>
      <c r="D20" s="131">
        <f>D21/D35</f>
        <v>2.7339902084790615E-2</v>
      </c>
      <c r="E20" s="131">
        <v>0.2</v>
      </c>
      <c r="F20" s="131">
        <v>0.2</v>
      </c>
      <c r="G20" s="131">
        <v>0.2</v>
      </c>
      <c r="H20" s="131">
        <v>0.4</v>
      </c>
      <c r="I20" s="126"/>
      <c r="J20" s="126"/>
      <c r="K20" s="336">
        <f t="shared" si="0"/>
        <v>1</v>
      </c>
      <c r="L20" s="337"/>
    </row>
    <row r="21" spans="1:12" s="1" customFormat="1" ht="15.75" x14ac:dyDescent="0.25">
      <c r="A21" s="340"/>
      <c r="B21" s="341"/>
      <c r="C21" s="129" t="s">
        <v>22</v>
      </c>
      <c r="D21" s="132">
        <f>'PLANILHA ORÇAMENTÁRIA'!J71</f>
        <v>7766.23</v>
      </c>
      <c r="E21" s="128">
        <f t="shared" ref="E21:H21" si="10">E20*$D$21</f>
        <v>1553.2460000000001</v>
      </c>
      <c r="F21" s="128">
        <f t="shared" si="10"/>
        <v>1553.2460000000001</v>
      </c>
      <c r="G21" s="128">
        <f t="shared" si="10"/>
        <v>1553.2460000000001</v>
      </c>
      <c r="H21" s="128">
        <f t="shared" si="10"/>
        <v>3106.4920000000002</v>
      </c>
      <c r="I21" s="128">
        <f>I20*$D$21</f>
        <v>0</v>
      </c>
      <c r="J21" s="128">
        <f>J20*$D$21</f>
        <v>0</v>
      </c>
      <c r="K21" s="338">
        <f t="shared" si="0"/>
        <v>7766.2300000000005</v>
      </c>
      <c r="L21" s="339"/>
    </row>
    <row r="22" spans="1:12" s="1" customFormat="1" ht="15.75" x14ac:dyDescent="0.25">
      <c r="A22" s="340" t="s">
        <v>118</v>
      </c>
      <c r="B22" s="341" t="str">
        <f>'PLANILHA ORÇAMENTÁRIA'!E72</f>
        <v>INSTALAÇÕES HIDROSSANITÁRIAS</v>
      </c>
      <c r="C22" s="125" t="s">
        <v>21</v>
      </c>
      <c r="D22" s="131">
        <f>D23/D35</f>
        <v>3.0304359504488634E-2</v>
      </c>
      <c r="E22" s="131">
        <v>0.2</v>
      </c>
      <c r="F22" s="131">
        <v>0.2</v>
      </c>
      <c r="G22" s="131">
        <v>0.2</v>
      </c>
      <c r="H22" s="131">
        <v>0.4</v>
      </c>
      <c r="I22" s="126"/>
      <c r="J22" s="126"/>
      <c r="K22" s="336">
        <f t="shared" si="0"/>
        <v>1</v>
      </c>
      <c r="L22" s="337"/>
    </row>
    <row r="23" spans="1:12" s="1" customFormat="1" ht="15.75" x14ac:dyDescent="0.25">
      <c r="A23" s="340"/>
      <c r="B23" s="341"/>
      <c r="C23" s="129" t="s">
        <v>22</v>
      </c>
      <c r="D23" s="132">
        <f>'PLANILHA ORÇAMENTÁRIA'!J108</f>
        <v>8608.32</v>
      </c>
      <c r="E23" s="128">
        <f t="shared" ref="E23:H23" si="11">E22*$D$23</f>
        <v>1721.664</v>
      </c>
      <c r="F23" s="128">
        <f t="shared" si="11"/>
        <v>1721.664</v>
      </c>
      <c r="G23" s="128">
        <f t="shared" si="11"/>
        <v>1721.664</v>
      </c>
      <c r="H23" s="128">
        <f t="shared" si="11"/>
        <v>3443.328</v>
      </c>
      <c r="I23" s="128">
        <f>I22*$D$23</f>
        <v>0</v>
      </c>
      <c r="J23" s="128">
        <f>J22*$D$23</f>
        <v>0</v>
      </c>
      <c r="K23" s="338">
        <f t="shared" si="0"/>
        <v>8608.32</v>
      </c>
      <c r="L23" s="339"/>
    </row>
    <row r="24" spans="1:12" s="1" customFormat="1" ht="15.75" x14ac:dyDescent="0.25">
      <c r="A24" s="340" t="s">
        <v>119</v>
      </c>
      <c r="B24" s="341" t="str">
        <f>'PLANILHA ORÇAMENTÁRIA'!E109</f>
        <v>REVESTIMENTOS E ACABAMENTOS</v>
      </c>
      <c r="C24" s="125" t="s">
        <v>21</v>
      </c>
      <c r="D24" s="131">
        <f>D25/D35</f>
        <v>7.6242976447755628E-2</v>
      </c>
      <c r="E24" s="131"/>
      <c r="F24" s="131"/>
      <c r="G24" s="131"/>
      <c r="H24" s="131">
        <v>0.5</v>
      </c>
      <c r="I24" s="126">
        <v>0.25</v>
      </c>
      <c r="J24" s="126">
        <v>0.25</v>
      </c>
      <c r="K24" s="336">
        <f t="shared" si="0"/>
        <v>1</v>
      </c>
      <c r="L24" s="337"/>
    </row>
    <row r="25" spans="1:12" s="1" customFormat="1" ht="15.75" x14ac:dyDescent="0.25">
      <c r="A25" s="340"/>
      <c r="B25" s="341"/>
      <c r="C25" s="129" t="s">
        <v>22</v>
      </c>
      <c r="D25" s="132">
        <f>'PLANILHA ORÇAMENTÁRIA'!J117</f>
        <v>21657.74</v>
      </c>
      <c r="E25" s="128">
        <f t="shared" ref="E25:H25" si="12">E24*$D$25</f>
        <v>0</v>
      </c>
      <c r="F25" s="128">
        <f t="shared" si="12"/>
        <v>0</v>
      </c>
      <c r="G25" s="128">
        <f t="shared" si="12"/>
        <v>0</v>
      </c>
      <c r="H25" s="128">
        <f t="shared" si="12"/>
        <v>10828.87</v>
      </c>
      <c r="I25" s="128">
        <f>I24*$D$25</f>
        <v>5414.4350000000004</v>
      </c>
      <c r="J25" s="128">
        <f>J24*$D$25</f>
        <v>5414.4350000000004</v>
      </c>
      <c r="K25" s="338">
        <f t="shared" si="0"/>
        <v>21657.74</v>
      </c>
      <c r="L25" s="339"/>
    </row>
    <row r="26" spans="1:12" s="1" customFormat="1" ht="15.75" x14ac:dyDescent="0.25">
      <c r="A26" s="340" t="s">
        <v>158</v>
      </c>
      <c r="B26" s="341" t="str">
        <f>'PLANILHA ORÇAMENTÁRIA'!E118</f>
        <v xml:space="preserve">ESQUADRIAS (PORTAS - JANELAS)
</v>
      </c>
      <c r="C26" s="125" t="s">
        <v>21</v>
      </c>
      <c r="D26" s="131">
        <f>D27/D35</f>
        <v>3.7362112017055429E-2</v>
      </c>
      <c r="E26" s="131"/>
      <c r="F26" s="131"/>
      <c r="G26" s="131"/>
      <c r="H26" s="131">
        <v>0.5</v>
      </c>
      <c r="I26" s="126">
        <v>0.5</v>
      </c>
      <c r="J26" s="126"/>
      <c r="K26" s="336">
        <f t="shared" si="0"/>
        <v>1</v>
      </c>
      <c r="L26" s="337"/>
    </row>
    <row r="27" spans="1:12" s="1" customFormat="1" ht="15.75" x14ac:dyDescent="0.25">
      <c r="A27" s="340"/>
      <c r="B27" s="341"/>
      <c r="C27" s="129" t="s">
        <v>22</v>
      </c>
      <c r="D27" s="132">
        <f>'PLANILHA ORÇAMENTÁRIA'!J124</f>
        <v>10613.16</v>
      </c>
      <c r="E27" s="128">
        <f t="shared" ref="E27:H27" si="13">E26*$D$27</f>
        <v>0</v>
      </c>
      <c r="F27" s="128">
        <f t="shared" si="13"/>
        <v>0</v>
      </c>
      <c r="G27" s="128">
        <f t="shared" si="13"/>
        <v>0</v>
      </c>
      <c r="H27" s="128">
        <f t="shared" si="13"/>
        <v>5306.58</v>
      </c>
      <c r="I27" s="128">
        <f>I26*$D$27</f>
        <v>5306.58</v>
      </c>
      <c r="J27" s="128">
        <f>J26*$D$27</f>
        <v>0</v>
      </c>
      <c r="K27" s="338">
        <f t="shared" si="0"/>
        <v>10613.16</v>
      </c>
      <c r="L27" s="339"/>
    </row>
    <row r="28" spans="1:12" s="1" customFormat="1" ht="15.75" x14ac:dyDescent="0.25">
      <c r="A28" s="340" t="s">
        <v>161</v>
      </c>
      <c r="B28" s="341" t="str">
        <f>'PLANILHA ORÇAMENTÁRIA'!E125</f>
        <v>LOUÇAS E METAIS</v>
      </c>
      <c r="C28" s="125" t="s">
        <v>21</v>
      </c>
      <c r="D28" s="131">
        <f>D29/D35</f>
        <v>2.5414125995688971E-2</v>
      </c>
      <c r="E28" s="131"/>
      <c r="F28" s="131"/>
      <c r="G28" s="131"/>
      <c r="H28" s="131">
        <v>0.5</v>
      </c>
      <c r="I28" s="126">
        <v>0.25</v>
      </c>
      <c r="J28" s="126">
        <v>0.25</v>
      </c>
      <c r="K28" s="336">
        <f t="shared" si="0"/>
        <v>1</v>
      </c>
      <c r="L28" s="337"/>
    </row>
    <row r="29" spans="1:12" s="1" customFormat="1" ht="15.75" x14ac:dyDescent="0.25">
      <c r="A29" s="340"/>
      <c r="B29" s="341"/>
      <c r="C29" s="129" t="s">
        <v>22</v>
      </c>
      <c r="D29" s="132">
        <f>'PLANILHA ORÇAMENTÁRIA'!J143</f>
        <v>7219.19</v>
      </c>
      <c r="E29" s="128">
        <f t="shared" ref="E29:H29" si="14">E28*$D$29</f>
        <v>0</v>
      </c>
      <c r="F29" s="128">
        <f t="shared" si="14"/>
        <v>0</v>
      </c>
      <c r="G29" s="128">
        <f t="shared" si="14"/>
        <v>0</v>
      </c>
      <c r="H29" s="128">
        <f t="shared" si="14"/>
        <v>3609.5949999999998</v>
      </c>
      <c r="I29" s="128">
        <f>I28*$D$29</f>
        <v>1804.7974999999999</v>
      </c>
      <c r="J29" s="128">
        <f>J28*$D$29</f>
        <v>1804.7974999999999</v>
      </c>
      <c r="K29" s="338">
        <f t="shared" si="0"/>
        <v>7219.19</v>
      </c>
      <c r="L29" s="339"/>
    </row>
    <row r="30" spans="1:12" s="1" customFormat="1" ht="15.75" x14ac:dyDescent="0.25">
      <c r="A30" s="340" t="s">
        <v>316</v>
      </c>
      <c r="B30" s="341" t="str">
        <f>'PLANILHA ORÇAMENTÁRIA'!E144</f>
        <v>PISTA DE CAMINHADA / ATLETISMO / QUADRA PETECA</v>
      </c>
      <c r="C30" s="125" t="s">
        <v>21</v>
      </c>
      <c r="D30" s="131">
        <f>D31/D35</f>
        <v>0.21080686230229237</v>
      </c>
      <c r="E30" s="131"/>
      <c r="F30" s="131"/>
      <c r="G30" s="131">
        <v>0.3</v>
      </c>
      <c r="H30" s="131">
        <v>0.3</v>
      </c>
      <c r="I30" s="126">
        <v>0.3</v>
      </c>
      <c r="J30" s="126">
        <v>0.1</v>
      </c>
      <c r="K30" s="336">
        <f t="shared" si="0"/>
        <v>0.99999999999999989</v>
      </c>
      <c r="L30" s="337"/>
    </row>
    <row r="31" spans="1:12" s="1" customFormat="1" ht="15.75" x14ac:dyDescent="0.25">
      <c r="A31" s="340"/>
      <c r="B31" s="341"/>
      <c r="C31" s="129" t="s">
        <v>22</v>
      </c>
      <c r="D31" s="132">
        <f>'PLANILHA ORÇAMENTÁRIA'!J151</f>
        <v>59882.239999999998</v>
      </c>
      <c r="E31" s="128">
        <f t="shared" ref="E31:H31" si="15">E30*$D$31</f>
        <v>0</v>
      </c>
      <c r="F31" s="128">
        <f t="shared" si="15"/>
        <v>0</v>
      </c>
      <c r="G31" s="128">
        <f t="shared" si="15"/>
        <v>17964.671999999999</v>
      </c>
      <c r="H31" s="128">
        <f t="shared" si="15"/>
        <v>17964.671999999999</v>
      </c>
      <c r="I31" s="128">
        <f>I30*$D$31</f>
        <v>17964.671999999999</v>
      </c>
      <c r="J31" s="128">
        <f>J30*$D$31</f>
        <v>5988.2240000000002</v>
      </c>
      <c r="K31" s="338">
        <f t="shared" si="0"/>
        <v>59882.239999999998</v>
      </c>
      <c r="L31" s="339"/>
    </row>
    <row r="32" spans="1:12" s="1" customFormat="1" ht="15.75" x14ac:dyDescent="0.25">
      <c r="A32" s="340" t="s">
        <v>318</v>
      </c>
      <c r="B32" s="341" t="str">
        <f>'PLANILHA ORÇAMENTÁRIA'!E152</f>
        <v xml:space="preserve">MURO EXISTENTE / BICICLETARIO / BANCOS </v>
      </c>
      <c r="C32" s="125" t="s">
        <v>21</v>
      </c>
      <c r="D32" s="131">
        <f>D33/D35</f>
        <v>0.30288605906947813</v>
      </c>
      <c r="E32" s="131"/>
      <c r="F32" s="131">
        <v>0.25</v>
      </c>
      <c r="G32" s="131">
        <v>0.25</v>
      </c>
      <c r="H32" s="131">
        <v>0.25</v>
      </c>
      <c r="I32" s="126">
        <v>0.25</v>
      </c>
      <c r="J32" s="126"/>
      <c r="K32" s="336">
        <f t="shared" si="0"/>
        <v>1</v>
      </c>
      <c r="L32" s="337"/>
    </row>
    <row r="33" spans="1:12" s="1" customFormat="1" ht="15.75" x14ac:dyDescent="0.25">
      <c r="A33" s="340"/>
      <c r="B33" s="341"/>
      <c r="C33" s="129" t="s">
        <v>22</v>
      </c>
      <c r="D33" s="132">
        <f>'PLANILHA ORÇAMENTÁRIA'!J173</f>
        <v>86038.45</v>
      </c>
      <c r="E33" s="128">
        <f t="shared" ref="E33:H33" si="16">E32*$D$33</f>
        <v>0</v>
      </c>
      <c r="F33" s="128">
        <f t="shared" si="16"/>
        <v>21509.612499999999</v>
      </c>
      <c r="G33" s="128">
        <f t="shared" si="16"/>
        <v>21509.612499999999</v>
      </c>
      <c r="H33" s="128">
        <f t="shared" si="16"/>
        <v>21509.612499999999</v>
      </c>
      <c r="I33" s="128">
        <f>I32*$D$33</f>
        <v>21509.612499999999</v>
      </c>
      <c r="J33" s="128">
        <f>J32*$D$33</f>
        <v>0</v>
      </c>
      <c r="K33" s="338">
        <f t="shared" si="0"/>
        <v>86038.45</v>
      </c>
      <c r="L33" s="339"/>
    </row>
    <row r="34" spans="1:12" ht="15.75" x14ac:dyDescent="0.25">
      <c r="A34" s="362" t="s">
        <v>12</v>
      </c>
      <c r="B34" s="363"/>
      <c r="C34" s="120" t="s">
        <v>21</v>
      </c>
      <c r="D34" s="133">
        <f>SUM(D8,D10,D12,D14,D16,D18,D20,D22,D24,D26,D28,D30,D32,)</f>
        <v>1</v>
      </c>
      <c r="E34" s="130">
        <f>SUM(E9,E11,E13,E15,E17,E19,E21,E23,E25,E27,E29,E31,E33,)/D35</f>
        <v>0.10007355785935541</v>
      </c>
      <c r="F34" s="130">
        <f>SUM(F9,F11,F13,F15,F17,F19,F21,F23,F25,F27,F29,F31,F33,)/D35</f>
        <v>0.22913381440185088</v>
      </c>
      <c r="G34" s="130">
        <f>SUM(G9,G11,G13,G15,G17,G19,G21,G23,G25,G27,G29,G31,G33,)/D35</f>
        <v>0.19393898200428711</v>
      </c>
      <c r="H34" s="130">
        <f>SUM(H9,H11,H13,H15,H17,H19,H21,H23,H25,H27,H29,H31,H33,)/D35</f>
        <v>0.23678718315466937</v>
      </c>
      <c r="I34" s="130">
        <f>SUM(I9,I11,I13,I15,I17,I19,I21,I23,I25,I27,I29,I31,I33,)/D35</f>
        <v>0.18831520290809653</v>
      </c>
      <c r="J34" s="130">
        <f>SUM(J9,J11,J13,J15,J17,J19,J21,J23,J25,J27,J29,J31,J33,)/D35</f>
        <v>5.1751259671740796E-2</v>
      </c>
      <c r="K34" s="350">
        <f t="shared" si="0"/>
        <v>1.0000000000000002</v>
      </c>
      <c r="L34" s="351"/>
    </row>
    <row r="35" spans="1:12" ht="15.75" x14ac:dyDescent="0.25">
      <c r="A35" s="362"/>
      <c r="B35" s="363"/>
      <c r="C35" s="121" t="s">
        <v>22</v>
      </c>
      <c r="D35" s="134">
        <f>SUM(D9,D11,D13,D15,D17,D19,D21,D23,D25,D27,D29,D31,D33,)</f>
        <v>284062.09999999998</v>
      </c>
      <c r="E35" s="134">
        <f>SUM(E9,E11,E13,E15,E17,E19,E21,E23,E25,E27,E29,E31,E33)</f>
        <v>28427.105</v>
      </c>
      <c r="F35" s="134">
        <f t="shared" ref="F35:J35" si="17">SUM(F9,F11,F13,F15,F17,F19,F21,F23,F25,F27,F29,F31,F33)</f>
        <v>65088.232499999998</v>
      </c>
      <c r="G35" s="134">
        <f t="shared" si="17"/>
        <v>55090.714500000002</v>
      </c>
      <c r="H35" s="134">
        <f t="shared" si="17"/>
        <v>67262.264500000005</v>
      </c>
      <c r="I35" s="134">
        <f t="shared" si="17"/>
        <v>53493.212</v>
      </c>
      <c r="J35" s="134">
        <f t="shared" si="17"/>
        <v>14700.5715</v>
      </c>
      <c r="K35" s="366">
        <f t="shared" si="0"/>
        <v>284062.10000000003</v>
      </c>
      <c r="L35" s="367"/>
    </row>
    <row r="36" spans="1:12" ht="16.5" x14ac:dyDescent="0.3">
      <c r="A36" s="218"/>
      <c r="B36" s="139"/>
      <c r="C36" s="139"/>
      <c r="D36" s="139"/>
      <c r="E36" s="139"/>
      <c r="F36" s="139"/>
      <c r="G36" s="139"/>
      <c r="H36" s="139"/>
      <c r="I36" s="139"/>
      <c r="J36" s="139"/>
      <c r="K36" s="140"/>
      <c r="L36" s="219"/>
    </row>
    <row r="37" spans="1:12" ht="16.5" x14ac:dyDescent="0.3">
      <c r="A37" s="218"/>
      <c r="B37" s="141"/>
      <c r="C37" s="139"/>
      <c r="D37" s="139"/>
      <c r="E37" s="139"/>
      <c r="F37" s="139"/>
      <c r="G37" s="139"/>
      <c r="H37" s="139"/>
      <c r="I37" s="141"/>
      <c r="J37" s="141"/>
      <c r="K37" s="140"/>
      <c r="L37" s="219"/>
    </row>
    <row r="38" spans="1:12" ht="16.5" x14ac:dyDescent="0.3">
      <c r="A38" s="220"/>
      <c r="B38" s="142"/>
      <c r="C38" s="143"/>
      <c r="D38" s="348"/>
      <c r="E38" s="348"/>
      <c r="F38" s="348"/>
      <c r="G38" s="348"/>
      <c r="H38" s="348"/>
      <c r="I38" s="349"/>
      <c r="J38" s="144"/>
      <c r="K38" s="140"/>
      <c r="L38" s="219"/>
    </row>
    <row r="39" spans="1:12" ht="14.25" customHeight="1" x14ac:dyDescent="0.3">
      <c r="A39" s="221"/>
      <c r="B39" s="178" t="s">
        <v>155</v>
      </c>
      <c r="C39" s="170"/>
      <c r="D39" s="169"/>
      <c r="E39" s="169"/>
      <c r="F39" s="169"/>
      <c r="G39" s="169"/>
      <c r="H39" s="169"/>
      <c r="I39" s="118"/>
      <c r="J39" s="118"/>
      <c r="K39" s="118"/>
      <c r="L39" s="219"/>
    </row>
    <row r="40" spans="1:12" ht="15.75" customHeight="1" x14ac:dyDescent="0.3">
      <c r="A40" s="222"/>
      <c r="B40" s="179" t="s">
        <v>156</v>
      </c>
      <c r="C40" s="171"/>
      <c r="D40" s="169"/>
      <c r="E40" s="169"/>
      <c r="F40" s="169"/>
      <c r="G40" s="169"/>
      <c r="H40" s="169"/>
      <c r="I40" s="118"/>
      <c r="J40" s="118"/>
      <c r="K40" s="145"/>
      <c r="L40" s="219"/>
    </row>
    <row r="41" spans="1:12" ht="17.25" customHeight="1" thickBot="1" x14ac:dyDescent="0.35">
      <c r="A41" s="223"/>
      <c r="B41" s="202" t="s">
        <v>157</v>
      </c>
      <c r="C41" s="201"/>
      <c r="D41" s="194"/>
      <c r="E41" s="194"/>
      <c r="F41" s="194"/>
      <c r="G41" s="194"/>
      <c r="H41" s="194"/>
      <c r="I41" s="224"/>
      <c r="J41" s="224"/>
      <c r="K41" s="225"/>
      <c r="L41" s="226"/>
    </row>
    <row r="42" spans="1:12" ht="21" thickTop="1" x14ac:dyDescent="0.3">
      <c r="A42" s="135"/>
      <c r="B42" s="136"/>
      <c r="C42" s="136"/>
      <c r="D42" s="136"/>
      <c r="E42" s="136"/>
      <c r="F42" s="136"/>
      <c r="G42" s="136"/>
      <c r="H42" s="136"/>
      <c r="I42" s="136"/>
      <c r="J42" s="136"/>
      <c r="K42" s="136"/>
      <c r="L42" s="135"/>
    </row>
    <row r="43" spans="1:12" x14ac:dyDescent="0.25">
      <c r="A43" s="137"/>
      <c r="B43" s="137"/>
      <c r="C43" s="138"/>
      <c r="D43" s="138"/>
      <c r="E43" s="138"/>
      <c r="F43" s="138"/>
      <c r="G43" s="138"/>
      <c r="H43" s="138"/>
      <c r="I43" s="137"/>
      <c r="J43" s="137"/>
      <c r="K43" s="137"/>
      <c r="L43" s="137"/>
    </row>
    <row r="44" spans="1:12" x14ac:dyDescent="0.25">
      <c r="A44" s="137"/>
      <c r="B44" s="137"/>
      <c r="C44" s="137"/>
      <c r="D44" s="137"/>
      <c r="E44" s="137"/>
      <c r="F44" s="137"/>
      <c r="G44" s="137"/>
      <c r="H44" s="137"/>
      <c r="I44" s="137"/>
      <c r="J44" s="137"/>
      <c r="K44" s="137"/>
      <c r="L44" s="137"/>
    </row>
    <row r="45" spans="1:12" x14ac:dyDescent="0.25">
      <c r="A45" s="137"/>
      <c r="B45" s="137"/>
      <c r="C45" s="137"/>
      <c r="D45" s="137"/>
      <c r="E45" s="137"/>
      <c r="F45" s="137"/>
      <c r="G45" s="137"/>
      <c r="H45" s="137"/>
      <c r="I45" s="137"/>
      <c r="J45" s="137"/>
      <c r="K45" s="137"/>
      <c r="L45" s="137"/>
    </row>
  </sheetData>
  <mergeCells count="65">
    <mergeCell ref="A4:L4"/>
    <mergeCell ref="A14:A15"/>
    <mergeCell ref="B14:B15"/>
    <mergeCell ref="K7:L7"/>
    <mergeCell ref="A1:J1"/>
    <mergeCell ref="K1:L2"/>
    <mergeCell ref="A2:J2"/>
    <mergeCell ref="A3:L3"/>
    <mergeCell ref="B8:B9"/>
    <mergeCell ref="A34:B35"/>
    <mergeCell ref="A5:J5"/>
    <mergeCell ref="K5:L5"/>
    <mergeCell ref="A6:J6"/>
    <mergeCell ref="K24:L24"/>
    <mergeCell ref="K25:L25"/>
    <mergeCell ref="K35:L35"/>
    <mergeCell ref="B10:B11"/>
    <mergeCell ref="A12:A13"/>
    <mergeCell ref="B12:B13"/>
    <mergeCell ref="A22:A23"/>
    <mergeCell ref="B22:B23"/>
    <mergeCell ref="A18:A19"/>
    <mergeCell ref="A10:A11"/>
    <mergeCell ref="A8:A9"/>
    <mergeCell ref="K21:L21"/>
    <mergeCell ref="B18:B19"/>
    <mergeCell ref="K8:L8"/>
    <mergeCell ref="K9:L9"/>
    <mergeCell ref="K10:L10"/>
    <mergeCell ref="K11:L11"/>
    <mergeCell ref="K12:L12"/>
    <mergeCell ref="K13:L13"/>
    <mergeCell ref="K14:L14"/>
    <mergeCell ref="K15:L15"/>
    <mergeCell ref="A16:A17"/>
    <mergeCell ref="B16:B17"/>
    <mergeCell ref="K16:L16"/>
    <mergeCell ref="K17:L17"/>
    <mergeCell ref="D38:I38"/>
    <mergeCell ref="K22:L22"/>
    <mergeCell ref="K18:L18"/>
    <mergeCell ref="K19:L19"/>
    <mergeCell ref="K20:L20"/>
    <mergeCell ref="A30:A31"/>
    <mergeCell ref="B30:B31"/>
    <mergeCell ref="K30:L30"/>
    <mergeCell ref="K31:L31"/>
    <mergeCell ref="K34:L34"/>
    <mergeCell ref="A32:A33"/>
    <mergeCell ref="B32:B33"/>
    <mergeCell ref="K32:L32"/>
    <mergeCell ref="K33:L33"/>
    <mergeCell ref="A20:A21"/>
    <mergeCell ref="B20:B21"/>
    <mergeCell ref="A28:A29"/>
    <mergeCell ref="B28:B29"/>
    <mergeCell ref="K28:L28"/>
    <mergeCell ref="K29:L29"/>
    <mergeCell ref="B26:B27"/>
    <mergeCell ref="K26:L26"/>
    <mergeCell ref="K27:L27"/>
    <mergeCell ref="K23:L23"/>
    <mergeCell ref="A24:A25"/>
    <mergeCell ref="B24:B25"/>
    <mergeCell ref="A26:A27"/>
  </mergeCells>
  <phoneticPr fontId="13" type="noConversion"/>
  <printOptions horizontalCentered="1" verticalCentered="1"/>
  <pageMargins left="0.25" right="0.25" top="0.75" bottom="0.75" header="0.3" footer="0.3"/>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G27"/>
  <sheetViews>
    <sheetView view="pageBreakPreview" zoomScaleNormal="100" zoomScaleSheetLayoutView="100" workbookViewId="0">
      <selection activeCell="F5" sqref="F5"/>
    </sheetView>
  </sheetViews>
  <sheetFormatPr defaultRowHeight="15" x14ac:dyDescent="0.25"/>
  <cols>
    <col min="1" max="1" width="8.5703125" style="2" customWidth="1"/>
    <col min="2" max="2" width="13.5703125" style="2" customWidth="1"/>
    <col min="3" max="3" width="55.5703125" style="1" customWidth="1"/>
    <col min="4" max="4" width="7" style="2" customWidth="1"/>
    <col min="5" max="5" width="10.140625" style="3" customWidth="1"/>
    <col min="6" max="6" width="21" style="42" customWidth="1"/>
    <col min="7" max="7" width="11.5703125" style="1" bestFit="1" customWidth="1"/>
    <col min="8" max="16384" width="9.140625" style="1"/>
  </cols>
  <sheetData>
    <row r="1" spans="1:7" x14ac:dyDescent="0.25">
      <c r="A1" s="370" t="s">
        <v>52</v>
      </c>
      <c r="B1" s="370"/>
      <c r="C1" s="370"/>
      <c r="D1" s="370"/>
      <c r="E1" s="370"/>
      <c r="F1" s="370"/>
    </row>
    <row r="2" spans="1:7" ht="15.75" thickBot="1" x14ac:dyDescent="0.3">
      <c r="A2" s="371"/>
      <c r="B2" s="371"/>
      <c r="C2" s="371"/>
      <c r="D2" s="371"/>
      <c r="E2" s="371"/>
      <c r="F2" s="371"/>
    </row>
    <row r="3" spans="1:7" x14ac:dyDescent="0.25">
      <c r="A3" s="23" t="s">
        <v>5</v>
      </c>
      <c r="B3" s="24" t="s">
        <v>13</v>
      </c>
      <c r="C3" s="24" t="s">
        <v>6</v>
      </c>
      <c r="D3" s="24" t="s">
        <v>7</v>
      </c>
      <c r="E3" s="24" t="s">
        <v>8</v>
      </c>
      <c r="F3" s="36" t="s">
        <v>34</v>
      </c>
    </row>
    <row r="4" spans="1:7" s="19" customFormat="1" x14ac:dyDescent="0.25">
      <c r="A4" s="25">
        <v>1</v>
      </c>
      <c r="B4" s="26"/>
      <c r="C4" s="26" t="s">
        <v>0</v>
      </c>
      <c r="D4" s="26"/>
      <c r="E4" s="26"/>
      <c r="F4" s="37"/>
    </row>
    <row r="5" spans="1:7" x14ac:dyDescent="0.25">
      <c r="A5" s="6" t="s">
        <v>10</v>
      </c>
      <c r="B5" s="27" t="s">
        <v>23</v>
      </c>
      <c r="C5" s="4" t="s">
        <v>25</v>
      </c>
      <c r="D5" s="12" t="s">
        <v>24</v>
      </c>
      <c r="E5" s="10">
        <v>28</v>
      </c>
      <c r="F5" s="38" t="s">
        <v>80</v>
      </c>
      <c r="G5" s="38"/>
    </row>
    <row r="6" spans="1:7" ht="80.25" customHeight="1" x14ac:dyDescent="0.25">
      <c r="A6" s="14" t="s">
        <v>11</v>
      </c>
      <c r="B6" s="28" t="s">
        <v>26</v>
      </c>
      <c r="C6" s="7" t="s">
        <v>35</v>
      </c>
      <c r="D6" s="13" t="s">
        <v>2</v>
      </c>
      <c r="E6" s="10">
        <v>1</v>
      </c>
      <c r="F6" s="43">
        <v>1</v>
      </c>
    </row>
    <row r="7" spans="1:7" x14ac:dyDescent="0.25">
      <c r="A7" s="6"/>
      <c r="B7" s="27"/>
      <c r="C7" s="4"/>
      <c r="D7" s="373"/>
      <c r="E7" s="373"/>
      <c r="F7" s="38"/>
    </row>
    <row r="8" spans="1:7" s="21" customFormat="1" x14ac:dyDescent="0.25">
      <c r="A8" s="32">
        <v>2</v>
      </c>
      <c r="B8" s="22"/>
      <c r="C8" s="22" t="s">
        <v>27</v>
      </c>
      <c r="D8" s="30"/>
      <c r="E8" s="31"/>
      <c r="F8" s="39"/>
    </row>
    <row r="9" spans="1:7" ht="78.75" customHeight="1" x14ac:dyDescent="0.25">
      <c r="A9" s="14" t="s">
        <v>45</v>
      </c>
      <c r="B9" s="28" t="s">
        <v>29</v>
      </c>
      <c r="C9" s="7" t="s">
        <v>28</v>
      </c>
      <c r="D9" s="13" t="s">
        <v>4</v>
      </c>
      <c r="E9" s="45">
        <f>232.43+23.4+24.21</f>
        <v>280.04000000000002</v>
      </c>
      <c r="F9" s="99" t="s">
        <v>78</v>
      </c>
    </row>
    <row r="10" spans="1:7" x14ac:dyDescent="0.25">
      <c r="A10" s="6"/>
      <c r="B10" s="27"/>
      <c r="C10" s="4"/>
      <c r="D10" s="373"/>
      <c r="E10" s="373"/>
      <c r="F10" s="38"/>
    </row>
    <row r="11" spans="1:7" s="21" customFormat="1" x14ac:dyDescent="0.25">
      <c r="A11" s="32">
        <v>3</v>
      </c>
      <c r="B11" s="22"/>
      <c r="C11" s="22" t="s">
        <v>36</v>
      </c>
      <c r="D11" s="30"/>
      <c r="E11" s="31"/>
      <c r="F11" s="39"/>
    </row>
    <row r="12" spans="1:7" x14ac:dyDescent="0.25">
      <c r="A12" s="97" t="s">
        <v>46</v>
      </c>
      <c r="B12" s="29" t="s">
        <v>38</v>
      </c>
      <c r="C12" s="17" t="s">
        <v>37</v>
      </c>
      <c r="D12" s="18" t="s">
        <v>1</v>
      </c>
      <c r="E12" s="44" t="e">
        <f>'PLANILHA ORÇAMENTÁRIA'!#REF!</f>
        <v>#REF!</v>
      </c>
      <c r="F12" s="43" t="s">
        <v>51</v>
      </c>
    </row>
    <row r="13" spans="1:7" ht="45" x14ac:dyDescent="0.25">
      <c r="A13" s="97" t="s">
        <v>47</v>
      </c>
      <c r="B13" s="29" t="s">
        <v>30</v>
      </c>
      <c r="C13" s="17" t="s">
        <v>41</v>
      </c>
      <c r="D13" s="18" t="s">
        <v>3</v>
      </c>
      <c r="E13" s="45" t="e">
        <f>E12*0.1</f>
        <v>#REF!</v>
      </c>
      <c r="F13" s="43" t="s">
        <v>77</v>
      </c>
    </row>
    <row r="14" spans="1:7" ht="33.75" x14ac:dyDescent="0.25">
      <c r="A14" s="97" t="s">
        <v>48</v>
      </c>
      <c r="B14" s="29" t="s">
        <v>42</v>
      </c>
      <c r="C14" s="17" t="s">
        <v>43</v>
      </c>
      <c r="D14" s="18" t="s">
        <v>1</v>
      </c>
      <c r="E14" s="44" t="e">
        <f>E12</f>
        <v>#REF!</v>
      </c>
      <c r="F14" s="43" t="s">
        <v>51</v>
      </c>
    </row>
    <row r="15" spans="1:7" s="16" customFormat="1" ht="90" customHeight="1" x14ac:dyDescent="0.25">
      <c r="A15" s="97" t="s">
        <v>49</v>
      </c>
      <c r="B15" s="29" t="s">
        <v>44</v>
      </c>
      <c r="C15" s="17" t="e">
        <f>'PLANILHA ORÇAMENTÁRIA'!#REF!</f>
        <v>#REF!</v>
      </c>
      <c r="D15" s="18" t="s">
        <v>4</v>
      </c>
      <c r="E15" s="98">
        <f>E9+60</f>
        <v>340.04</v>
      </c>
      <c r="F15" s="38" t="s">
        <v>79</v>
      </c>
    </row>
    <row r="16" spans="1:7" s="16" customFormat="1" ht="23.25" customHeight="1" x14ac:dyDescent="0.25">
      <c r="A16" s="97" t="s">
        <v>53</v>
      </c>
      <c r="B16" s="29" t="e">
        <f>'PLANILHA ORÇAMENTÁRIA'!#REF!</f>
        <v>#REF!</v>
      </c>
      <c r="C16" s="17" t="e">
        <f>'PLANILHA ORÇAMENTÁRIA'!#REF!</f>
        <v>#REF!</v>
      </c>
      <c r="D16" s="18" t="e">
        <f>'PLANILHA ORÇAMENTÁRIA'!#REF!</f>
        <v>#REF!</v>
      </c>
      <c r="E16" s="96">
        <v>2</v>
      </c>
      <c r="F16" s="38" t="s">
        <v>54</v>
      </c>
    </row>
    <row r="17" spans="1:6" ht="16.5" customHeight="1" x14ac:dyDescent="0.25">
      <c r="A17" s="6"/>
      <c r="B17" s="27"/>
      <c r="C17" s="4"/>
      <c r="D17" s="373"/>
      <c r="E17" s="373"/>
      <c r="F17" s="38"/>
    </row>
    <row r="18" spans="1:6" s="20" customFormat="1" ht="16.5" customHeight="1" x14ac:dyDescent="0.25">
      <c r="A18" s="32">
        <v>4</v>
      </c>
      <c r="B18" s="22"/>
      <c r="C18" s="22" t="s">
        <v>40</v>
      </c>
      <c r="D18" s="30"/>
      <c r="E18" s="31"/>
      <c r="F18" s="40"/>
    </row>
    <row r="19" spans="1:6" ht="16.5" customHeight="1" x14ac:dyDescent="0.25">
      <c r="A19" s="6" t="s">
        <v>50</v>
      </c>
      <c r="B19" s="28" t="s">
        <v>31</v>
      </c>
      <c r="C19" s="5" t="s">
        <v>39</v>
      </c>
      <c r="D19" s="13" t="s">
        <v>1</v>
      </c>
      <c r="E19" s="96" t="e">
        <f>'PLANILHA ORÇAMENTÁRIA'!#REF!</f>
        <v>#REF!</v>
      </c>
      <c r="F19" s="38" t="s">
        <v>51</v>
      </c>
    </row>
    <row r="20" spans="1:6" ht="16.5" customHeight="1" thickBot="1" x14ac:dyDescent="0.3">
      <c r="A20" s="33"/>
      <c r="B20" s="34"/>
      <c r="C20" s="35"/>
      <c r="D20" s="374"/>
      <c r="E20" s="374"/>
      <c r="F20" s="41"/>
    </row>
    <row r="22" spans="1:6" x14ac:dyDescent="0.25">
      <c r="A22" s="372" t="s">
        <v>55</v>
      </c>
      <c r="B22" s="372"/>
    </row>
    <row r="23" spans="1:6" x14ac:dyDescent="0.25">
      <c r="C23" s="1" t="s">
        <v>32</v>
      </c>
    </row>
    <row r="24" spans="1:6" x14ac:dyDescent="0.25">
      <c r="C24" s="1" t="s">
        <v>33</v>
      </c>
    </row>
    <row r="26" spans="1:6" x14ac:dyDescent="0.25">
      <c r="F26" s="42">
        <v>250000</v>
      </c>
    </row>
    <row r="27" spans="1:6" x14ac:dyDescent="0.25">
      <c r="F27" s="42">
        <f>F26*1.03</f>
        <v>257500</v>
      </c>
    </row>
  </sheetData>
  <mergeCells count="6">
    <mergeCell ref="A1:F2"/>
    <mergeCell ref="A22:B22"/>
    <mergeCell ref="D7:E7"/>
    <mergeCell ref="D10:E10"/>
    <mergeCell ref="D17:E17"/>
    <mergeCell ref="D20:E20"/>
  </mergeCells>
  <printOptions horizontalCentered="1" verticalCentered="1"/>
  <pageMargins left="0.11811023622047245" right="0.11811023622047245" top="0.19685039370078741" bottom="0.19685039370078741" header="0.11811023622047245" footer="0.11811023622047245"/>
  <pageSetup paperSize="9" scale="85"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2"/>
  <sheetViews>
    <sheetView view="pageBreakPreview" zoomScaleNormal="100" zoomScaleSheetLayoutView="100" workbookViewId="0">
      <selection activeCell="F14" sqref="F14"/>
    </sheetView>
  </sheetViews>
  <sheetFormatPr defaultRowHeight="15" x14ac:dyDescent="0.25"/>
  <cols>
    <col min="3" max="3" width="55" customWidth="1"/>
    <col min="4" max="4" width="16.7109375" bestFit="1" customWidth="1"/>
    <col min="5" max="6" width="15.85546875" bestFit="1" customWidth="1"/>
    <col min="7" max="7" width="8.140625" bestFit="1" customWidth="1"/>
    <col min="8" max="8" width="7.7109375" bestFit="1" customWidth="1"/>
    <col min="11" max="11" width="14.28515625" bestFit="1" customWidth="1"/>
  </cols>
  <sheetData>
    <row r="1" spans="1:13" ht="18" x14ac:dyDescent="0.25">
      <c r="A1" s="376" t="s">
        <v>56</v>
      </c>
      <c r="B1" s="376"/>
      <c r="C1" s="376"/>
      <c r="D1" s="376"/>
      <c r="E1" s="376"/>
      <c r="F1" s="376"/>
      <c r="G1" s="376"/>
      <c r="H1" s="376"/>
      <c r="I1" s="46"/>
      <c r="J1" s="46"/>
      <c r="K1" s="47"/>
      <c r="L1" s="46"/>
      <c r="M1" s="1"/>
    </row>
    <row r="2" spans="1:13" ht="15.75" x14ac:dyDescent="0.25">
      <c r="A2" s="377" t="s">
        <v>57</v>
      </c>
      <c r="B2" s="377"/>
      <c r="C2" s="377"/>
      <c r="D2" s="377"/>
      <c r="E2" s="377"/>
      <c r="F2" s="377"/>
      <c r="G2" s="377"/>
      <c r="H2" s="377"/>
      <c r="I2" s="46"/>
      <c r="J2" s="46"/>
      <c r="K2" s="47"/>
      <c r="L2" s="46"/>
      <c r="M2" s="1"/>
    </row>
    <row r="3" spans="1:13" ht="15.75" x14ac:dyDescent="0.25">
      <c r="A3" s="378" t="s">
        <v>58</v>
      </c>
      <c r="B3" s="378"/>
      <c r="C3" s="378"/>
      <c r="D3" s="378"/>
      <c r="E3" s="378"/>
      <c r="F3" s="378"/>
      <c r="G3" s="378"/>
      <c r="H3" s="378"/>
      <c r="I3" s="48"/>
      <c r="J3" s="46"/>
      <c r="K3" s="47"/>
      <c r="L3" s="46"/>
      <c r="M3" s="1"/>
    </row>
    <row r="4" spans="1:13" x14ac:dyDescent="0.25">
      <c r="A4" s="379" t="s">
        <v>59</v>
      </c>
      <c r="B4" s="379"/>
      <c r="C4" s="379"/>
      <c r="D4" s="379"/>
      <c r="E4" s="379"/>
      <c r="F4" s="379"/>
      <c r="G4" s="379"/>
      <c r="H4" s="379"/>
      <c r="I4" s="46"/>
      <c r="J4" s="46"/>
      <c r="K4" s="47"/>
      <c r="L4" s="46"/>
      <c r="M4" s="1"/>
    </row>
    <row r="5" spans="1:13" x14ac:dyDescent="0.25">
      <c r="A5" s="380" t="s">
        <v>74</v>
      </c>
      <c r="B5" s="380"/>
      <c r="C5" s="380"/>
      <c r="D5" s="380"/>
      <c r="E5" s="380"/>
      <c r="F5" s="380"/>
      <c r="G5" s="380"/>
      <c r="H5" s="380"/>
      <c r="I5" s="49"/>
      <c r="J5" s="46"/>
      <c r="K5" s="47"/>
      <c r="L5" s="46"/>
      <c r="M5" s="1"/>
    </row>
    <row r="6" spans="1:13" x14ac:dyDescent="0.25">
      <c r="A6" s="375" t="s">
        <v>55</v>
      </c>
      <c r="B6" s="375"/>
      <c r="C6" s="375"/>
      <c r="D6" s="375"/>
      <c r="E6" s="375"/>
      <c r="F6" s="375"/>
      <c r="G6" s="375"/>
      <c r="H6" s="375"/>
      <c r="I6" s="46"/>
      <c r="J6" s="46"/>
      <c r="K6" s="47"/>
      <c r="L6" s="46"/>
      <c r="M6" s="1"/>
    </row>
    <row r="7" spans="1:13" ht="18" x14ac:dyDescent="0.25">
      <c r="A7" s="377" t="s">
        <v>60</v>
      </c>
      <c r="B7" s="377"/>
      <c r="C7" s="377"/>
      <c r="D7" s="377"/>
      <c r="E7" s="377"/>
      <c r="F7" s="377"/>
      <c r="G7" s="377"/>
      <c r="H7" s="377"/>
      <c r="I7" s="50"/>
      <c r="J7" s="50"/>
      <c r="K7" s="51"/>
      <c r="L7" s="50"/>
      <c r="M7" s="1"/>
    </row>
    <row r="8" spans="1:13" x14ac:dyDescent="0.25">
      <c r="A8" s="382"/>
      <c r="B8" s="382"/>
      <c r="C8" s="382"/>
      <c r="D8" s="382"/>
      <c r="E8" s="382"/>
      <c r="F8" s="382"/>
      <c r="G8" s="382"/>
      <c r="H8" s="382"/>
      <c r="I8" s="46"/>
      <c r="J8" s="46"/>
      <c r="K8" s="52"/>
      <c r="L8" s="53"/>
      <c r="M8" s="1"/>
    </row>
    <row r="9" spans="1:13" ht="25.5" x14ac:dyDescent="0.25">
      <c r="A9" s="54" t="s">
        <v>61</v>
      </c>
      <c r="B9" s="54" t="s">
        <v>5</v>
      </c>
      <c r="C9" s="55" t="s">
        <v>62</v>
      </c>
      <c r="D9" s="56" t="s">
        <v>63</v>
      </c>
      <c r="E9" s="56" t="s">
        <v>73</v>
      </c>
      <c r="F9" s="56" t="s">
        <v>12</v>
      </c>
      <c r="G9" s="383" t="s">
        <v>64</v>
      </c>
      <c r="H9" s="383" t="s">
        <v>65</v>
      </c>
      <c r="I9" s="57"/>
      <c r="J9" s="57"/>
      <c r="K9" s="58"/>
      <c r="L9" s="59"/>
      <c r="M9" s="1"/>
    </row>
    <row r="10" spans="1:13" ht="15.75" x14ac:dyDescent="0.25">
      <c r="A10" s="385">
        <v>1</v>
      </c>
      <c r="B10" s="60"/>
      <c r="C10" s="61"/>
      <c r="D10" s="62" t="e">
        <f>SUM(D11:D22)</f>
        <v>#REF!</v>
      </c>
      <c r="E10" s="62" t="e">
        <f>SUM(E11:E22)</f>
        <v>#REF!</v>
      </c>
      <c r="F10" s="62" t="e">
        <f>SUM(F11:F22)</f>
        <v>#REF!</v>
      </c>
      <c r="G10" s="384"/>
      <c r="H10" s="384"/>
      <c r="I10" s="63">
        <v>0</v>
      </c>
      <c r="J10" s="64" t="str">
        <f>IF(I10="","N","I")</f>
        <v>I</v>
      </c>
      <c r="K10" s="65"/>
      <c r="L10" s="66"/>
      <c r="M10" s="1"/>
    </row>
    <row r="11" spans="1:13" ht="15.75" x14ac:dyDescent="0.25">
      <c r="A11" s="386"/>
      <c r="B11" s="60">
        <v>1</v>
      </c>
      <c r="C11" s="67" t="str">
        <f>'PLANILHA ORÇAMENTÁRIA'!E8</f>
        <v>SERVIÇOS PRELIMINARES / ADMINISTRAÇÃO LOCAL</v>
      </c>
      <c r="D11" s="68" t="e">
        <f>(F11*(1-K11))</f>
        <v>#REF!</v>
      </c>
      <c r="E11" s="68" t="e">
        <f>F11*K11</f>
        <v>#REF!</v>
      </c>
      <c r="F11" s="68">
        <f>'PLANILHA ORÇAMENTÁRIA'!J12</f>
        <v>2078.1999999999998</v>
      </c>
      <c r="G11" s="69" t="s">
        <v>66</v>
      </c>
      <c r="H11" s="69" t="s">
        <v>81</v>
      </c>
      <c r="I11" s="63">
        <v>0</v>
      </c>
      <c r="J11" s="64" t="str">
        <f>IF(I11="","N","I")</f>
        <v>I</v>
      </c>
      <c r="K11" s="70" t="e">
        <f>($L$11/$F$10)</f>
        <v>#REF!</v>
      </c>
      <c r="L11" s="71">
        <v>100000</v>
      </c>
      <c r="M11" s="1"/>
    </row>
    <row r="12" spans="1:13" ht="15.75" x14ac:dyDescent="0.25">
      <c r="A12" s="386"/>
      <c r="B12" s="60">
        <v>2</v>
      </c>
      <c r="C12" s="72" t="e">
        <f>'PLANILHA ORÇAMENTÁRIA'!#REF!</f>
        <v>#REF!</v>
      </c>
      <c r="D12" s="68" t="e">
        <f t="shared" ref="D12:D14" si="0">(F12*(1-K12))</f>
        <v>#REF!</v>
      </c>
      <c r="E12" s="68" t="e">
        <f t="shared" ref="E12:E14" si="1">F12*K12</f>
        <v>#REF!</v>
      </c>
      <c r="F12" s="68" t="e">
        <f>'PLANILHA ORÇAMENTÁRIA'!#REF!</f>
        <v>#REF!</v>
      </c>
      <c r="G12" s="69" t="s">
        <v>66</v>
      </c>
      <c r="H12" s="69" t="s">
        <v>81</v>
      </c>
      <c r="I12" s="63"/>
      <c r="J12" s="64"/>
      <c r="K12" s="70" t="e">
        <f t="shared" ref="K12:K22" si="2">($L$11/$F$10)</f>
        <v>#REF!</v>
      </c>
      <c r="L12" s="71"/>
      <c r="M12" s="1"/>
    </row>
    <row r="13" spans="1:13" ht="15.75" x14ac:dyDescent="0.25">
      <c r="A13" s="386"/>
      <c r="B13" s="60">
        <v>3</v>
      </c>
      <c r="C13" s="72" t="e">
        <f>'PLANILHA ORÇAMENTÁRIA'!#REF!</f>
        <v>#REF!</v>
      </c>
      <c r="D13" s="68" t="e">
        <f t="shared" si="0"/>
        <v>#REF!</v>
      </c>
      <c r="E13" s="68" t="e">
        <f t="shared" si="1"/>
        <v>#REF!</v>
      </c>
      <c r="F13" s="68" t="e">
        <f>'PLANILHA ORÇAMENTÁRIA'!#REF!</f>
        <v>#REF!</v>
      </c>
      <c r="G13" s="69" t="s">
        <v>66</v>
      </c>
      <c r="H13" s="69" t="s">
        <v>81</v>
      </c>
      <c r="I13" s="63"/>
      <c r="J13" s="64"/>
      <c r="K13" s="70" t="e">
        <f t="shared" si="2"/>
        <v>#REF!</v>
      </c>
      <c r="L13" s="71"/>
      <c r="M13" s="1"/>
    </row>
    <row r="14" spans="1:13" ht="15.75" x14ac:dyDescent="0.25">
      <c r="A14" s="386"/>
      <c r="B14" s="60">
        <v>4</v>
      </c>
      <c r="C14" s="72" t="e">
        <f>'PLANILHA ORÇAMENTÁRIA'!#REF!</f>
        <v>#REF!</v>
      </c>
      <c r="D14" s="68" t="e">
        <f t="shared" si="0"/>
        <v>#REF!</v>
      </c>
      <c r="E14" s="68" t="e">
        <f t="shared" si="1"/>
        <v>#REF!</v>
      </c>
      <c r="F14" s="68" t="e">
        <f>'PLANILHA ORÇAMENTÁRIA'!#REF!</f>
        <v>#REF!</v>
      </c>
      <c r="G14" s="69" t="s">
        <v>66</v>
      </c>
      <c r="H14" s="69" t="s">
        <v>81</v>
      </c>
      <c r="I14" s="63"/>
      <c r="J14" s="64"/>
      <c r="K14" s="70" t="e">
        <f t="shared" si="2"/>
        <v>#REF!</v>
      </c>
      <c r="L14" s="66"/>
      <c r="M14" s="1"/>
    </row>
    <row r="15" spans="1:13" ht="15.75" x14ac:dyDescent="0.25">
      <c r="A15" s="386"/>
      <c r="B15" s="60">
        <v>5</v>
      </c>
      <c r="C15" s="72"/>
      <c r="D15" s="68"/>
      <c r="E15" s="68"/>
      <c r="F15" s="68"/>
      <c r="G15" s="69"/>
      <c r="H15" s="69"/>
      <c r="I15" s="63"/>
      <c r="J15" s="64"/>
      <c r="K15" s="70" t="e">
        <f t="shared" si="2"/>
        <v>#REF!</v>
      </c>
      <c r="L15" s="57"/>
      <c r="M15" s="1"/>
    </row>
    <row r="16" spans="1:13" ht="15.75" x14ac:dyDescent="0.25">
      <c r="A16" s="386"/>
      <c r="B16" s="60">
        <v>6</v>
      </c>
      <c r="C16" s="72"/>
      <c r="D16" s="68"/>
      <c r="E16" s="68"/>
      <c r="F16" s="68"/>
      <c r="G16" s="69"/>
      <c r="H16" s="69"/>
      <c r="I16" s="63"/>
      <c r="J16" s="64"/>
      <c r="K16" s="70" t="e">
        <f t="shared" si="2"/>
        <v>#REF!</v>
      </c>
      <c r="L16" s="57"/>
      <c r="M16" s="1"/>
    </row>
    <row r="17" spans="1:13" ht="15.75" x14ac:dyDescent="0.25">
      <c r="A17" s="386"/>
      <c r="B17" s="60">
        <v>7</v>
      </c>
      <c r="C17" s="72"/>
      <c r="D17" s="68"/>
      <c r="E17" s="68"/>
      <c r="F17" s="68"/>
      <c r="G17" s="69"/>
      <c r="H17" s="69"/>
      <c r="I17" s="63"/>
      <c r="J17" s="64"/>
      <c r="K17" s="70" t="e">
        <f t="shared" si="2"/>
        <v>#REF!</v>
      </c>
      <c r="L17" s="73"/>
      <c r="M17" s="1"/>
    </row>
    <row r="18" spans="1:13" ht="15.75" x14ac:dyDescent="0.25">
      <c r="A18" s="386"/>
      <c r="B18" s="60">
        <v>8</v>
      </c>
      <c r="C18" s="72"/>
      <c r="D18" s="68"/>
      <c r="E18" s="68"/>
      <c r="F18" s="68"/>
      <c r="G18" s="69"/>
      <c r="H18" s="69"/>
      <c r="I18" s="63"/>
      <c r="J18" s="64"/>
      <c r="K18" s="70" t="e">
        <f t="shared" si="2"/>
        <v>#REF!</v>
      </c>
      <c r="L18" s="73"/>
      <c r="M18" s="1"/>
    </row>
    <row r="19" spans="1:13" ht="15.75" x14ac:dyDescent="0.25">
      <c r="A19" s="386"/>
      <c r="B19" s="60">
        <v>9</v>
      </c>
      <c r="C19" s="72"/>
      <c r="D19" s="68"/>
      <c r="E19" s="68"/>
      <c r="F19" s="68"/>
      <c r="G19" s="69"/>
      <c r="H19" s="69"/>
      <c r="I19" s="63"/>
      <c r="J19" s="64"/>
      <c r="K19" s="70" t="e">
        <f t="shared" si="2"/>
        <v>#REF!</v>
      </c>
      <c r="L19" s="73"/>
      <c r="M19" s="1"/>
    </row>
    <row r="20" spans="1:13" ht="15.75" x14ac:dyDescent="0.25">
      <c r="A20" s="386"/>
      <c r="B20" s="60">
        <v>10</v>
      </c>
      <c r="C20" s="72"/>
      <c r="D20" s="68"/>
      <c r="E20" s="68"/>
      <c r="F20" s="68"/>
      <c r="G20" s="69"/>
      <c r="H20" s="69"/>
      <c r="I20" s="63"/>
      <c r="J20" s="64"/>
      <c r="K20" s="70" t="e">
        <f t="shared" si="2"/>
        <v>#REF!</v>
      </c>
      <c r="L20" s="57"/>
      <c r="M20" s="1"/>
    </row>
    <row r="21" spans="1:13" ht="15.75" x14ac:dyDescent="0.25">
      <c r="A21" s="386"/>
      <c r="B21" s="60">
        <v>11</v>
      </c>
      <c r="C21" s="72"/>
      <c r="D21" s="68"/>
      <c r="E21" s="68"/>
      <c r="F21" s="68"/>
      <c r="G21" s="69"/>
      <c r="H21" s="69"/>
      <c r="I21" s="63"/>
      <c r="J21" s="64"/>
      <c r="K21" s="70" t="e">
        <f t="shared" si="2"/>
        <v>#REF!</v>
      </c>
      <c r="L21" s="57"/>
      <c r="M21" s="1"/>
    </row>
    <row r="22" spans="1:13" ht="15.75" x14ac:dyDescent="0.25">
      <c r="A22" s="386"/>
      <c r="B22" s="60">
        <v>12</v>
      </c>
      <c r="C22" s="72"/>
      <c r="D22" s="68"/>
      <c r="E22" s="68"/>
      <c r="F22" s="68"/>
      <c r="G22" s="69"/>
      <c r="H22" s="69"/>
      <c r="I22" s="63"/>
      <c r="J22" s="64"/>
      <c r="K22" s="70" t="e">
        <f t="shared" si="2"/>
        <v>#REF!</v>
      </c>
      <c r="L22" s="57"/>
      <c r="M22" s="1"/>
    </row>
    <row r="23" spans="1:13" ht="15.75" x14ac:dyDescent="0.25">
      <c r="A23" s="74"/>
      <c r="B23" s="75"/>
      <c r="C23" s="76"/>
      <c r="D23" s="77"/>
      <c r="E23" s="78"/>
      <c r="F23" s="77"/>
      <c r="G23" s="79"/>
      <c r="H23" s="79"/>
      <c r="I23" s="63"/>
      <c r="J23" s="64"/>
      <c r="K23" s="70"/>
      <c r="L23" s="57"/>
      <c r="M23" s="1"/>
    </row>
    <row r="24" spans="1:13" ht="15.75" x14ac:dyDescent="0.25">
      <c r="A24" s="387" t="s">
        <v>12</v>
      </c>
      <c r="B24" s="388"/>
      <c r="C24" s="389"/>
      <c r="D24" s="80" t="e">
        <f>SUM(D10,D23)</f>
        <v>#REF!</v>
      </c>
      <c r="E24" s="80" t="e">
        <f>SUM(E10,E23)</f>
        <v>#REF!</v>
      </c>
      <c r="F24" s="80" t="e">
        <f>SUM(F10,F23)</f>
        <v>#REF!</v>
      </c>
      <c r="G24" s="390" t="s">
        <v>67</v>
      </c>
      <c r="H24" s="390"/>
      <c r="I24" s="63">
        <v>788</v>
      </c>
      <c r="J24" s="64" t="str">
        <f>IF(I24="","N","I")</f>
        <v>I</v>
      </c>
      <c r="K24" s="70"/>
      <c r="L24" s="57"/>
      <c r="M24" s="1"/>
    </row>
    <row r="25" spans="1:13" ht="15.75" x14ac:dyDescent="0.25">
      <c r="A25" s="391" t="s">
        <v>68</v>
      </c>
      <c r="B25" s="392"/>
      <c r="C25" s="393"/>
      <c r="D25" s="81" t="e">
        <f>D24/F10</f>
        <v>#REF!</v>
      </c>
      <c r="E25" s="82" t="e">
        <f>E24/F24</f>
        <v>#REF!</v>
      </c>
      <c r="F25" s="82" t="e">
        <f>E25+D25</f>
        <v>#REF!</v>
      </c>
      <c r="G25" s="394" t="e">
        <f>F24</f>
        <v>#REF!</v>
      </c>
      <c r="H25" s="394"/>
      <c r="I25" s="63">
        <v>0</v>
      </c>
      <c r="J25" s="64" t="str">
        <f>IF(I25="","N","I")</f>
        <v>I</v>
      </c>
      <c r="K25" s="70"/>
      <c r="L25" s="73"/>
      <c r="M25" s="1"/>
    </row>
    <row r="26" spans="1:13" ht="15.75" x14ac:dyDescent="0.25">
      <c r="A26" s="83"/>
      <c r="B26" s="84"/>
      <c r="C26" s="85"/>
      <c r="D26" s="86"/>
      <c r="E26" s="86"/>
      <c r="F26" s="86"/>
      <c r="G26" s="87"/>
      <c r="H26" s="88"/>
      <c r="I26" s="63"/>
      <c r="J26" s="64" t="s">
        <v>69</v>
      </c>
      <c r="K26" s="70"/>
      <c r="L26" s="57"/>
      <c r="M26" s="1"/>
    </row>
    <row r="27" spans="1:13" ht="15.75" x14ac:dyDescent="0.25">
      <c r="A27" s="83"/>
      <c r="B27" s="395" t="s">
        <v>70</v>
      </c>
      <c r="C27" s="395"/>
      <c r="D27" s="396"/>
      <c r="E27" s="396"/>
      <c r="F27" s="396"/>
      <c r="G27" s="396"/>
      <c r="H27" s="89"/>
      <c r="I27" s="57"/>
      <c r="J27" s="57"/>
      <c r="K27" s="57"/>
      <c r="L27" s="57"/>
      <c r="M27" s="1"/>
    </row>
    <row r="28" spans="1:13" ht="15.75" x14ac:dyDescent="0.25">
      <c r="A28" s="83"/>
      <c r="B28" s="90"/>
      <c r="C28" s="91"/>
      <c r="D28" s="397" t="s">
        <v>71</v>
      </c>
      <c r="E28" s="397"/>
      <c r="F28" s="397"/>
      <c r="G28" s="397"/>
      <c r="H28" s="89"/>
      <c r="I28" s="57"/>
      <c r="J28" s="57"/>
      <c r="K28" s="57"/>
      <c r="L28" s="57"/>
      <c r="M28" s="1"/>
    </row>
    <row r="29" spans="1:13" ht="15.75" x14ac:dyDescent="0.25">
      <c r="A29" s="92"/>
      <c r="B29" s="93"/>
      <c r="C29" s="94"/>
      <c r="D29" s="381" t="s">
        <v>72</v>
      </c>
      <c r="E29" s="381"/>
      <c r="F29" s="381"/>
      <c r="G29" s="381"/>
      <c r="H29" s="95"/>
      <c r="I29" s="57"/>
      <c r="J29" s="57"/>
      <c r="K29" s="57"/>
      <c r="L29" s="57"/>
      <c r="M29" s="1"/>
    </row>
    <row r="30" spans="1:13" x14ac:dyDescent="0.25">
      <c r="A30" s="1"/>
      <c r="B30" s="1"/>
      <c r="C30" s="1"/>
      <c r="D30" s="1"/>
      <c r="E30" s="1"/>
      <c r="F30" s="1"/>
      <c r="G30" s="1"/>
      <c r="H30" s="1"/>
      <c r="I30" s="1"/>
      <c r="J30" s="1"/>
      <c r="K30" s="1"/>
      <c r="L30" s="1"/>
      <c r="M30" s="1"/>
    </row>
    <row r="31" spans="1:13" x14ac:dyDescent="0.25">
      <c r="A31" s="1"/>
      <c r="B31" s="1"/>
      <c r="C31" s="1"/>
      <c r="D31" s="1"/>
      <c r="E31" s="1"/>
      <c r="F31" s="1"/>
      <c r="G31" s="1"/>
      <c r="H31" s="1"/>
      <c r="I31" s="1"/>
      <c r="J31" s="1"/>
      <c r="K31" s="1"/>
      <c r="L31" s="1"/>
      <c r="M31" s="1"/>
    </row>
    <row r="32" spans="1:13" x14ac:dyDescent="0.25">
      <c r="A32" s="1"/>
      <c r="B32" s="1"/>
      <c r="C32" s="1"/>
      <c r="D32" s="1"/>
      <c r="E32" s="1"/>
      <c r="F32" s="1"/>
      <c r="G32" s="1"/>
      <c r="H32" s="1"/>
      <c r="I32" s="1"/>
      <c r="J32" s="1"/>
      <c r="K32" s="1"/>
      <c r="L32" s="1"/>
      <c r="M32" s="1"/>
    </row>
  </sheetData>
  <mergeCells count="19">
    <mergeCell ref="D29:G29"/>
    <mergeCell ref="A7:H7"/>
    <mergeCell ref="A8:H8"/>
    <mergeCell ref="G9:G10"/>
    <mergeCell ref="H9:H10"/>
    <mergeCell ref="A10:A22"/>
    <mergeCell ref="A24:C24"/>
    <mergeCell ref="G24:H24"/>
    <mergeCell ref="A25:C25"/>
    <mergeCell ref="G25:H25"/>
    <mergeCell ref="B27:C27"/>
    <mergeCell ref="D27:G27"/>
    <mergeCell ref="D28:G28"/>
    <mergeCell ref="A6:H6"/>
    <mergeCell ref="A1:H1"/>
    <mergeCell ref="A2:H2"/>
    <mergeCell ref="A3:H3"/>
    <mergeCell ref="A4:H4"/>
    <mergeCell ref="A5:H5"/>
  </mergeCells>
  <conditionalFormatting sqref="F10:F23">
    <cfRule type="cellIs" dxfId="2" priority="1" stopIfTrue="1" operator="equal">
      <formula>202106.56</formula>
    </cfRule>
  </conditionalFormatting>
  <conditionalFormatting sqref="F10:F23">
    <cfRule type="cellIs" dxfId="1" priority="2" stopIfTrue="1" operator="equal">
      <formula>0</formula>
    </cfRule>
  </conditionalFormatting>
  <conditionalFormatting sqref="K10 D10:E10">
    <cfRule type="cellIs" dxfId="0" priority="3" stopIfTrue="1" operator="equal">
      <formula>202106.56</formula>
    </cfRule>
  </conditionalFormatting>
  <printOptions horizontalCentered="1" verticalCentered="1"/>
  <pageMargins left="0.11811023622047245" right="0.11811023622047245" top="0.39370078740157483" bottom="0.39370078740157483" header="0.31496062992125984" footer="0.31496062992125984"/>
  <pageSetup paperSize="9" scale="95"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9</vt:i4>
      </vt:variant>
    </vt:vector>
  </HeadingPairs>
  <TitlesOfParts>
    <vt:vector size="15" baseType="lpstr">
      <vt:lpstr>PLANILHA ORÇAMENTÁRIA</vt:lpstr>
      <vt:lpstr>CPU</vt:lpstr>
      <vt:lpstr>BDI </vt:lpstr>
      <vt:lpstr>CRONOGRAMA</vt:lpstr>
      <vt:lpstr>MEMÓRIA</vt:lpstr>
      <vt:lpstr>QCI</vt:lpstr>
      <vt:lpstr>'BDI '!Area_de_impressao</vt:lpstr>
      <vt:lpstr>CPU!Area_de_impressao</vt:lpstr>
      <vt:lpstr>CRONOGRAMA!Area_de_impressao</vt:lpstr>
      <vt:lpstr>MEMÓRIA!Area_de_impressao</vt:lpstr>
      <vt:lpstr>'PLANILHA ORÇAMENTÁRIA'!Area_de_impressao</vt:lpstr>
      <vt:lpstr>QCI!Area_de_impressao</vt:lpstr>
      <vt:lpstr>CPU!Titulos_de_impressao</vt:lpstr>
      <vt:lpstr>MEMÓRIA!Titulos_de_impressao</vt:lpstr>
      <vt:lpstr>'PLANILHA ORÇAMENTÁRIA'!Titulos_de_impressao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EUSTÁQUIO</dc:creator>
  <cp:lastModifiedBy>cliente</cp:lastModifiedBy>
  <cp:lastPrinted>2021-06-22T14:45:53Z</cp:lastPrinted>
  <dcterms:created xsi:type="dcterms:W3CDTF">2013-03-19T20:19:59Z</dcterms:created>
  <dcterms:modified xsi:type="dcterms:W3CDTF">2021-06-22T14:46:55Z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Cogniview PDF2XL  Evaluation 5.0.10.288</vt:lpwstr>
  </property>
</Properties>
</file>